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 '!$6:$7</definedName>
  </definedNames>
  <calcPr fullCalcOnLoad="1"/>
</workbook>
</file>

<file path=xl/sharedStrings.xml><?xml version="1.0" encoding="utf-8"?>
<sst xmlns="http://schemas.openxmlformats.org/spreadsheetml/2006/main" count="549" uniqueCount="317">
  <si>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</si>
  <si>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</si>
  <si>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</si>
  <si>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</si>
  <si>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</si>
  <si>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</si>
  <si>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</si>
  <si>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</si>
  <si>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</si>
  <si>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</si>
  <si>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</si>
  <si>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</si>
  <si>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</si>
  <si>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</si>
  <si>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</si>
  <si>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</si>
  <si>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</si>
  <si>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</si>
  <si>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</si>
  <si>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</si>
  <si>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</si>
  <si>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</si>
  <si>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</si>
  <si>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За 2022 год</t>
  </si>
  <si>
    <t>Запланирован-ный объем финансирования   (тыс. руб.) на 2022 год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</si>
  <si>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</si>
  <si>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</si>
  <si>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</si>
  <si>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</si>
  <si>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</si>
  <si>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</si>
  <si>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</si>
  <si>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</si>
  <si>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</si>
  <si>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</si>
  <si>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</si>
  <si>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</si>
  <si>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</si>
  <si>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</si>
  <si>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</si>
  <si>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</si>
  <si>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</si>
  <si>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</si>
  <si>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Приложение №1</t>
  </si>
  <si>
    <t xml:space="preserve"> Показатели социально-экономического развития </t>
  </si>
  <si>
    <t xml:space="preserve">      МО  Таицкое городское поселение Гатчинского муниципального</t>
  </si>
  <si>
    <t xml:space="preserve"> № п/п</t>
  </si>
  <si>
    <t>Наименование показателя</t>
  </si>
  <si>
    <t>Ед. изм.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</si>
  <si>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</si>
  <si>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</si>
  <si>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</si>
  <si>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 ( расчетная)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</si>
  <si>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</si>
  <si>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</si>
  <si>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</si>
  <si>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</si>
  <si>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</si>
  <si>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</si>
  <si>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</si>
  <si>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</si>
  <si>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</si>
  <si>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</si>
  <si>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</si>
  <si>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</si>
  <si>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</si>
  <si>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</si>
  <si>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</si>
  <si>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</si>
  <si>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</si>
  <si>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</si>
  <si>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</si>
  <si>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</si>
  <si>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</si>
  <si>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</si>
  <si>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</si>
  <si>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</si>
  <si>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</si>
  <si>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</si>
  <si>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</si>
  <si>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</si>
  <si>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</si>
  <si>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</si>
  <si>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</si>
  <si>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</si>
  <si>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</si>
  <si>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</si>
  <si>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</si>
  <si>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</si>
  <si>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</si>
  <si>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</si>
  <si>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</si>
  <si>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</si>
  <si>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</si>
  <si>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</si>
  <si>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</si>
  <si>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</si>
  <si>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</si>
  <si>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</si>
  <si>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</si>
  <si>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</si>
  <si>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</si>
  <si>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</si>
  <si>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</si>
  <si>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</si>
  <si>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</si>
  <si>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</si>
  <si>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</si>
  <si>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</si>
  <si>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</si>
  <si>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</si>
  <si>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</si>
  <si>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</si>
  <si>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</si>
  <si>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</si>
  <si>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</si>
  <si>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</si>
  <si>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</si>
  <si>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</si>
  <si>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</si>
  <si>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</si>
  <si>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</si>
  <si>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</si>
  <si>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</si>
  <si>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</si>
  <si>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</si>
  <si>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</si>
  <si>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</si>
  <si>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</si>
  <si>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</si>
  <si>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</si>
  <si>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</si>
  <si>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</si>
  <si>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</si>
  <si>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</si>
  <si>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</si>
  <si>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</si>
  <si>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</si>
  <si>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</si>
  <si>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</si>
  <si>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</si>
  <si>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</si>
  <si>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</si>
  <si>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</si>
  <si>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</si>
  <si>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</si>
  <si>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</si>
  <si>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</si>
  <si>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</si>
  <si>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</si>
  <si>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</si>
  <si>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</si>
  <si>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</si>
  <si>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</si>
  <si>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</si>
  <si>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</si>
  <si>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</si>
  <si>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</si>
  <si>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</si>
  <si>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</si>
  <si>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</si>
  <si>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</si>
  <si>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</si>
  <si>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</si>
  <si>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</si>
  <si>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Акцизы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</si>
  <si>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</si>
  <si>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</si>
  <si>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</si>
  <si>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</si>
  <si>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</si>
  <si>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 ( наем)</t>
  </si>
  <si>
    <t>Доходы от продажи материальных и нематериальных активов</t>
  </si>
  <si>
    <t>Штрафы, санкции, возмещение ущерба (невыяснн поступл.)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</si>
  <si>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</si>
  <si>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</si>
  <si>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</si>
  <si>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 xml:space="preserve">Расходы бюджета - всего             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</si>
  <si>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</si>
  <si>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</si>
  <si>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</si>
  <si>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</si>
  <si>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</si>
  <si>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</si>
  <si>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</si>
  <si>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</si>
  <si>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</si>
  <si>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</si>
  <si>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</si>
  <si>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</si>
  <si>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</si>
  <si>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</si>
  <si>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</si>
  <si>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</si>
  <si>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</si>
  <si>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</si>
  <si>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 xml:space="preserve">Бюджетная обеспеченность по расходам на 1 жителя муниципального района                                          </t>
  </si>
  <si>
    <t>9. Закупки продукции для муниципальных нужд</t>
  </si>
  <si>
    <t>9.1.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</si>
  <si>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</si>
  <si>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</si>
  <si>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</si>
  <si>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</si>
  <si>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</si>
  <si>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</si>
  <si>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</si>
  <si>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</si>
  <si>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</si>
  <si>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</si>
  <si>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</si>
  <si>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</si>
  <si>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</si>
  <si>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</si>
  <si>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</si>
  <si>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</si>
  <si>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</si>
  <si>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</si>
  <si>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</si>
  <si>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</si>
  <si>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</si>
  <si>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</si>
  <si>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</si>
  <si>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</si>
  <si>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</si>
  <si>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</si>
  <si>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</si>
  <si>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</si>
  <si>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</si>
  <si>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</si>
  <si>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</si>
  <si>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</si>
  <si>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</si>
  <si>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Предприятие    ООО "Гатчинский мясокомбинат"</t>
  </si>
  <si>
    <t>Муниципальное образование, адрес Таицкое городское поселение д. Б. Тайцы,ул. Ушаковского, дом 7</t>
  </si>
  <si>
    <t>За период с 
начала года
(факт)</t>
  </si>
  <si>
    <t>в % к соотв.
периоду предыдущего года</t>
  </si>
  <si>
    <t>Отгружено товаров собственного производства, выполнено работ и услуг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</si>
  <si>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</si>
  <si>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</si>
  <si>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</si>
  <si>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</si>
  <si>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колбасные изелия</t>
  </si>
  <si>
    <t>Задолженность на отчетную дату:</t>
  </si>
  <si>
    <t xml:space="preserve">  дебиторская/ в том числе просроченная</t>
  </si>
  <si>
    <t xml:space="preserve">  кредиторская/ в том числе просроченная</t>
  </si>
  <si>
    <t xml:space="preserve">               из кредиторской задолженности:</t>
  </si>
  <si>
    <t xml:space="preserve">  задолженность  по оплате труда</t>
  </si>
  <si>
    <t>Прибыль (+,-)</t>
  </si>
  <si>
    <t>Инвестиции в основной капитал -   всего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</si>
  <si>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</si>
  <si>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</si>
  <si>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</si>
  <si>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</si>
  <si>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</si>
  <si>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</si>
  <si>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за
соответств.
период 
предыдущего года</t>
  </si>
  <si>
    <t xml:space="preserve"> производственного назначения                    (с указанием мощности):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</si>
  <si>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</si>
  <si>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</si>
  <si>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</si>
  <si>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</si>
  <si>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</si>
  <si>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</si>
  <si>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</si>
  <si>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</si>
  <si>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</si>
  <si>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</si>
  <si>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</si>
  <si>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</si>
  <si>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</si>
  <si>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</si>
  <si>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 xml:space="preserve"> непроизводственного назначения:</t>
  </si>
  <si>
    <t>Реконструкция водопровода г.Волосово</t>
  </si>
  <si>
    <t>км.</t>
  </si>
  <si>
    <t>общая площадь жилых домов</t>
  </si>
  <si>
    <t>дома/тыс. кв. м</t>
  </si>
  <si>
    <t>школы</t>
  </si>
  <si>
    <t>ед./уч. мест</t>
  </si>
  <si>
    <t>дошкольные учреждения</t>
  </si>
  <si>
    <t>ед./мест</t>
  </si>
  <si>
    <t>больницы</t>
  </si>
  <si>
    <t>ед./коек</t>
  </si>
  <si>
    <t>амбулаторно-поликлинические учреждения</t>
  </si>
  <si>
    <t>ед./посещений в смену</t>
  </si>
  <si>
    <t>объекты социальной защиты</t>
  </si>
  <si>
    <t>Приложение № 4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</si>
  <si>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</si>
  <si>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</si>
  <si>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</si>
  <si>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</si>
  <si>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</si>
  <si>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</si>
  <si>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 (тыс.руб.)</t>
  </si>
  <si>
    <t>Фактический объем (тыс.руб.)</t>
  </si>
  <si>
    <t>Фактический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</si>
  <si>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</si>
  <si>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</si>
  <si>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</si>
  <si>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</si>
  <si>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</si>
  <si>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 xml:space="preserve">                              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</si>
  <si>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</si>
  <si>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Федеральный проект "Обеспечение устойчивого сокращения непригодного для проживания жилищного фонда"</t>
  </si>
  <si>
    <t>106/318</t>
  </si>
  <si>
    <t>96,4/94,4</t>
  </si>
  <si>
    <t>45/147</t>
  </si>
  <si>
    <t>107,1/101,4</t>
  </si>
  <si>
    <t>мясные деликатесы</t>
  </si>
  <si>
    <t>январь - сентябрь 2022 года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</si>
  <si>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3 квартал 2022 года</t>
  </si>
  <si>
    <t>Профинансировано(тыс. руб.) за 3 квартал 2022 года</t>
  </si>
  <si>
    <t xml:space="preserve">Обеспечение устойчивого сокращения непригодного для проживания жилищного фонда
</t>
  </si>
  <si>
    <t xml:space="preserve">     района   Ленинградской области за 3 квартал 2022 года</t>
  </si>
  <si>
    <t>За 3 кв. 2022 г. отчет</t>
  </si>
  <si>
    <t>за 9 месяцев 2022 г.</t>
  </si>
  <si>
    <t>Остаток на 01.10.2022 г. (тыс.руб.)</t>
  </si>
  <si>
    <t>План на   2022г.  (тыс.руб.)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</si>
</sst>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"/>
    <numFmt numFmtId="166" formatCode="0.0000"/>
    <numFmt numFmtId="167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 CYR"/>
      <family val="0"/>
    </font>
    <font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i/>
      <sz val="10"/>
      <name val="Times New Roman CYR"/>
      <family val="0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70" fillId="33" borderId="10" xfId="0" applyFont="1" applyFill="1" applyBorder="1" applyAlignment="1">
      <alignment wrapText="1"/>
    </xf>
    <xf numFmtId="4" fontId="70" fillId="33" borderId="10" xfId="0" applyNumberFormat="1" applyFont="1" applyFill="1" applyBorder="1" applyAlignment="1">
      <alignment horizontal="right"/>
    </xf>
    <xf numFmtId="164" fontId="70" fillId="33" borderId="10" xfId="0" applyNumberFormat="1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/>
    </xf>
    <xf numFmtId="0" fontId="70" fillId="33" borderId="0" xfId="0" applyFont="1" applyFill="1" applyAlignment="1">
      <alignment/>
    </xf>
    <xf numFmtId="0" fontId="0" fillId="33" borderId="0" xfId="0" applyFill="1" applyAlignment="1">
      <alignment/>
    </xf>
    <xf numFmtId="0" fontId="71" fillId="33" borderId="11" xfId="0" applyFont="1" applyFill="1" applyBorder="1" applyAlignment="1">
      <alignment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4" fontId="70" fillId="33" borderId="10" xfId="0" applyNumberFormat="1" applyFont="1" applyFill="1" applyBorder="1" applyAlignment="1">
      <alignment vertical="center"/>
    </xf>
    <xf numFmtId="164" fontId="70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Border="1">
      <alignment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>
      <alignment/>
      <protection/>
    </xf>
    <xf numFmtId="0" fontId="16" fillId="0" borderId="10" xfId="54" applyFont="1" applyFill="1" applyBorder="1" applyAlignment="1" applyProtection="1">
      <alignment wrapText="1"/>
      <protection/>
    </xf>
    <xf numFmtId="0" fontId="16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6" fillId="0" borderId="16" xfId="54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6" xfId="53" applyFont="1" applyBorder="1">
      <alignment/>
      <protection/>
    </xf>
    <xf numFmtId="0" fontId="4" fillId="0" borderId="17" xfId="53" applyFont="1" applyBorder="1">
      <alignment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7" fillId="0" borderId="0" xfId="53" applyFont="1">
      <alignment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9" xfId="53" applyFont="1" applyBorder="1">
      <alignment/>
      <protection/>
    </xf>
    <xf numFmtId="0" fontId="4" fillId="0" borderId="20" xfId="53" applyFont="1" applyBorder="1">
      <alignment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3" xfId="53" applyFont="1" applyFill="1" applyBorder="1">
      <alignment/>
      <protection/>
    </xf>
    <xf numFmtId="0" fontId="4" fillId="0" borderId="19" xfId="53" applyFont="1" applyBorder="1" applyAlignment="1">
      <alignment vertical="center"/>
      <protection/>
    </xf>
    <xf numFmtId="0" fontId="4" fillId="0" borderId="11" xfId="53" applyFont="1" applyBorder="1" applyAlignment="1">
      <alignment wrapText="1"/>
      <protection/>
    </xf>
    <xf numFmtId="0" fontId="4" fillId="0" borderId="11" xfId="53" applyFont="1" applyBorder="1">
      <alignment/>
      <protection/>
    </xf>
    <xf numFmtId="0" fontId="4" fillId="0" borderId="21" xfId="53" applyFont="1" applyBorder="1">
      <alignment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164" fontId="4" fillId="0" borderId="0" xfId="53" applyNumberFormat="1" applyFont="1" applyBorder="1">
      <alignment/>
      <protection/>
    </xf>
    <xf numFmtId="0" fontId="7" fillId="0" borderId="24" xfId="53" applyFont="1" applyBorder="1" applyAlignment="1">
      <alignment horizontal="center" vertical="top"/>
      <protection/>
    </xf>
    <xf numFmtId="0" fontId="4" fillId="0" borderId="0" xfId="53" applyFont="1" applyFill="1" applyBorder="1">
      <alignment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6" xfId="53" applyFont="1" applyBorder="1" applyAlignment="1">
      <alignment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 vertical="center"/>
      <protection/>
    </xf>
    <xf numFmtId="0" fontId="23" fillId="0" borderId="0" xfId="53" applyFont="1">
      <alignment/>
      <protection/>
    </xf>
    <xf numFmtId="0" fontId="24" fillId="0" borderId="0" xfId="53" applyFont="1" applyBorder="1" applyAlignment="1">
      <alignment horizontal="left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/>
      <protection/>
    </xf>
    <xf numFmtId="0" fontId="21" fillId="0" borderId="10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center"/>
      <protection/>
    </xf>
    <xf numFmtId="0" fontId="24" fillId="0" borderId="0" xfId="53" applyFont="1" applyAlignment="1">
      <alignment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>
      <alignment/>
      <protection/>
    </xf>
    <xf numFmtId="0" fontId="21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left" vertical="center" wrapText="1" indent="1"/>
      <protection/>
    </xf>
    <xf numFmtId="0" fontId="2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vertical="center"/>
      <protection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horizontal="left" vertical="center" wrapText="1"/>
      <protection/>
    </xf>
    <xf numFmtId="16" fontId="24" fillId="0" borderId="10" xfId="53" applyNumberFormat="1" applyFont="1" applyBorder="1" applyAlignment="1">
      <alignment horizontal="left" vertical="center" wrapText="1" indent="1"/>
      <protection/>
    </xf>
    <xf numFmtId="17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1" fontId="24" fillId="0" borderId="10" xfId="53" applyNumberFormat="1" applyFont="1" applyBorder="1" applyAlignment="1">
      <alignment horizontal="left" vertical="center" wrapText="1" indent="1"/>
      <protection/>
    </xf>
    <xf numFmtId="1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0" fillId="0" borderId="0" xfId="53" applyFont="1" applyAlignment="1">
      <alignment wrapText="1"/>
      <protection/>
    </xf>
    <xf numFmtId="0" fontId="18" fillId="0" borderId="0" xfId="53" applyFont="1" applyAlignment="1">
      <alignment horizontal="right" vertical="top" wrapText="1"/>
      <protection/>
    </xf>
    <xf numFmtId="0" fontId="18" fillId="0" borderId="0" xfId="53" applyFont="1" applyBorder="1" applyAlignment="1">
      <alignment horizontal="right" vertical="top" wrapText="1"/>
      <protection/>
    </xf>
    <xf numFmtId="0" fontId="28" fillId="0" borderId="0" xfId="53" applyFont="1" applyBorder="1" applyAlignment="1">
      <alignment horizontal="right" vertical="top" wrapText="1"/>
      <protection/>
    </xf>
    <xf numFmtId="0" fontId="18" fillId="0" borderId="10" xfId="53" applyFont="1" applyBorder="1" applyAlignment="1">
      <alignment horizontal="right" vertical="top" wrapText="1"/>
      <protection/>
    </xf>
    <xf numFmtId="0" fontId="18" fillId="0" borderId="25" xfId="53" applyFont="1" applyBorder="1" applyAlignment="1">
      <alignment horizontal="right" vertical="top" wrapText="1"/>
      <protection/>
    </xf>
    <xf numFmtId="0" fontId="18" fillId="0" borderId="26" xfId="53" applyFont="1" applyBorder="1" applyAlignment="1">
      <alignment horizontal="right" vertical="top" wrapText="1"/>
      <protection/>
    </xf>
    <xf numFmtId="0" fontId="18" fillId="0" borderId="27" xfId="53" applyFont="1" applyBorder="1" applyAlignment="1">
      <alignment horizontal="right" vertical="top" wrapText="1"/>
      <protection/>
    </xf>
    <xf numFmtId="0" fontId="18" fillId="0" borderId="28" xfId="53" applyFont="1" applyBorder="1" applyAlignment="1">
      <alignment horizontal="right" vertical="top" wrapText="1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0" xfId="53" applyFont="1" applyFill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0" fontId="21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164" fontId="4" fillId="0" borderId="13" xfId="53" applyNumberFormat="1" applyFont="1" applyFill="1" applyBorder="1">
      <alignment/>
      <protection/>
    </xf>
    <xf numFmtId="164" fontId="4" fillId="0" borderId="10" xfId="53" applyNumberFormat="1" applyFont="1" applyFill="1" applyBorder="1">
      <alignment/>
      <protection/>
    </xf>
    <xf numFmtId="0" fontId="4" fillId="0" borderId="32" xfId="53" applyFont="1" applyFill="1" applyBorder="1">
      <alignment/>
      <protection/>
    </xf>
    <xf numFmtId="0" fontId="4" fillId="0" borderId="23" xfId="53" applyFont="1" applyFill="1" applyBorder="1">
      <alignment/>
      <protection/>
    </xf>
    <xf numFmtId="0" fontId="4" fillId="0" borderId="23" xfId="53" applyFont="1" applyBorder="1" applyAlignment="1">
      <alignment horizontal="center" vertical="center"/>
      <protection/>
    </xf>
    <xf numFmtId="0" fontId="4" fillId="0" borderId="23" xfId="53" applyFont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33" xfId="53" applyFont="1" applyBorder="1">
      <alignment/>
      <protection/>
    </xf>
    <xf numFmtId="0" fontId="8" fillId="0" borderId="10" xfId="53" applyFont="1" applyBorder="1" applyAlignment="1">
      <alignment horizontal="center" wrapText="1"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 vertical="center"/>
      <protection/>
    </xf>
    <xf numFmtId="2" fontId="4" fillId="0" borderId="34" xfId="53" applyNumberFormat="1" applyFont="1" applyFill="1" applyBorder="1">
      <alignment/>
      <protection/>
    </xf>
    <xf numFmtId="0" fontId="4" fillId="0" borderId="35" xfId="53" applyFont="1" applyFill="1" applyBorder="1">
      <alignment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20" fillId="0" borderId="35" xfId="53" applyFont="1" applyFill="1" applyBorder="1" applyAlignment="1">
      <alignment horizontal="left" vertical="top" wrapText="1"/>
      <protection/>
    </xf>
    <xf numFmtId="164" fontId="4" fillId="0" borderId="36" xfId="53" applyNumberFormat="1" applyFont="1" applyFill="1" applyBorder="1">
      <alignment/>
      <protection/>
    </xf>
    <xf numFmtId="164" fontId="4" fillId="0" borderId="37" xfId="53" applyNumberFormat="1" applyFont="1" applyFill="1" applyBorder="1">
      <alignment/>
      <protection/>
    </xf>
    <xf numFmtId="0" fontId="4" fillId="0" borderId="14" xfId="53" applyFont="1" applyBorder="1">
      <alignment/>
      <protection/>
    </xf>
    <xf numFmtId="0" fontId="19" fillId="0" borderId="10" xfId="55" applyFont="1" applyFill="1" applyBorder="1" applyAlignment="1" applyProtection="1">
      <alignment wrapText="1"/>
      <protection/>
    </xf>
    <xf numFmtId="0" fontId="19" fillId="0" borderId="10" xfId="56" applyFont="1" applyFill="1" applyBorder="1" applyAlignment="1" applyProtection="1">
      <alignment wrapText="1"/>
      <protection/>
    </xf>
    <xf numFmtId="164" fontId="4" fillId="0" borderId="13" xfId="53" applyNumberFormat="1" applyFont="1" applyBorder="1">
      <alignment/>
      <protection/>
    </xf>
    <xf numFmtId="164" fontId="4" fillId="0" borderId="14" xfId="53" applyNumberFormat="1" applyFont="1" applyBorder="1">
      <alignment/>
      <protection/>
    </xf>
    <xf numFmtId="0" fontId="19" fillId="0" borderId="10" xfId="56" applyFont="1" applyFill="1" applyBorder="1" applyAlignment="1" applyProtection="1">
      <alignment horizontal="left" vertical="center" wrapText="1"/>
      <protection/>
    </xf>
    <xf numFmtId="0" fontId="19" fillId="0" borderId="10" xfId="56" applyFont="1" applyFill="1" applyBorder="1" applyAlignment="1" applyProtection="1">
      <alignment horizontal="left" wrapText="1"/>
      <protection/>
    </xf>
    <xf numFmtId="164" fontId="4" fillId="0" borderId="21" xfId="53" applyNumberFormat="1" applyFont="1" applyBorder="1">
      <alignment/>
      <protection/>
    </xf>
    <xf numFmtId="164" fontId="4" fillId="0" borderId="10" xfId="53" applyNumberFormat="1" applyFont="1" applyBorder="1">
      <alignment/>
      <protection/>
    </xf>
    <xf numFmtId="0" fontId="7" fillId="0" borderId="38" xfId="53" applyFont="1" applyBorder="1">
      <alignment/>
      <protection/>
    </xf>
    <xf numFmtId="164" fontId="4" fillId="0" borderId="21" xfId="53" applyNumberFormat="1" applyFont="1" applyFill="1" applyBorder="1">
      <alignment/>
      <protection/>
    </xf>
    <xf numFmtId="164" fontId="4" fillId="0" borderId="11" xfId="53" applyNumberFormat="1" applyFont="1" applyFill="1" applyBorder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18" fillId="0" borderId="11" xfId="56" applyFont="1" applyFill="1" applyBorder="1" applyAlignment="1" applyProtection="1">
      <alignment wrapText="1"/>
      <protection/>
    </xf>
    <xf numFmtId="2" fontId="4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 applyProtection="1">
      <alignment wrapText="1"/>
      <protection/>
    </xf>
    <xf numFmtId="0" fontId="18" fillId="0" borderId="10" xfId="55" applyFont="1" applyFill="1" applyBorder="1" applyAlignment="1" applyProtection="1">
      <alignment wrapText="1"/>
      <protection/>
    </xf>
    <xf numFmtId="0" fontId="18" fillId="0" borderId="23" xfId="56" applyFont="1" applyFill="1" applyBorder="1" applyAlignment="1" applyProtection="1">
      <alignment wrapText="1"/>
      <protection/>
    </xf>
    <xf numFmtId="0" fontId="4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164" fontId="4" fillId="0" borderId="20" xfId="53" applyNumberFormat="1" applyFont="1" applyFill="1" applyBorder="1">
      <alignment/>
      <protection/>
    </xf>
    <xf numFmtId="0" fontId="4" fillId="0" borderId="19" xfId="53" applyFont="1" applyFill="1" applyBorder="1">
      <alignment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wrapText="1"/>
      <protection/>
    </xf>
    <xf numFmtId="0" fontId="4" fillId="0" borderId="21" xfId="53" applyFont="1" applyFill="1" applyBorder="1">
      <alignment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wrapText="1"/>
      <protection/>
    </xf>
    <xf numFmtId="0" fontId="16" fillId="0" borderId="11" xfId="54" applyFont="1" applyFill="1" applyBorder="1" applyAlignment="1" applyProtection="1">
      <alignment horizontal="left" vertical="center" wrapText="1"/>
      <protection/>
    </xf>
    <xf numFmtId="0" fontId="16" fillId="0" borderId="10" xfId="54" applyFont="1" applyFill="1" applyBorder="1" applyAlignment="1" applyProtection="1">
      <alignment vertical="center" wrapText="1"/>
      <protection/>
    </xf>
    <xf numFmtId="0" fontId="4" fillId="0" borderId="23" xfId="53" applyFont="1" applyBorder="1" applyAlignment="1">
      <alignment vertical="center" wrapText="1"/>
      <protection/>
    </xf>
    <xf numFmtId="0" fontId="4" fillId="0" borderId="16" xfId="53" applyFont="1" applyBorder="1" applyAlignment="1">
      <alignment vertical="center" wrapText="1"/>
      <protection/>
    </xf>
    <xf numFmtId="0" fontId="4" fillId="0" borderId="39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164" fontId="4" fillId="0" borderId="17" xfId="53" applyNumberFormat="1" applyFont="1" applyFill="1" applyBorder="1">
      <alignment/>
      <protection/>
    </xf>
    <xf numFmtId="0" fontId="13" fillId="0" borderId="10" xfId="53" applyFont="1" applyBorder="1" applyAlignment="1">
      <alignment horizontal="center" vertical="center"/>
      <protection/>
    </xf>
    <xf numFmtId="16" fontId="4" fillId="0" borderId="39" xfId="53" applyNumberFormat="1" applyFont="1" applyBorder="1" applyAlignment="1">
      <alignment horizontal="center" vertical="center"/>
      <protection/>
    </xf>
    <xf numFmtId="16" fontId="4" fillId="0" borderId="12" xfId="53" applyNumberFormat="1" applyFont="1" applyBorder="1" applyAlignment="1">
      <alignment horizontal="center" vertical="center"/>
      <protection/>
    </xf>
    <xf numFmtId="2" fontId="4" fillId="0" borderId="13" xfId="53" applyNumberFormat="1" applyFont="1" applyFill="1" applyBorder="1">
      <alignment/>
      <protection/>
    </xf>
    <xf numFmtId="164" fontId="4" fillId="0" borderId="32" xfId="53" applyNumberFormat="1" applyFont="1" applyFill="1" applyBorder="1">
      <alignment/>
      <protection/>
    </xf>
    <xf numFmtId="0" fontId="4" fillId="0" borderId="30" xfId="53" applyFont="1" applyBorder="1" applyAlignment="1">
      <alignment horizontal="center" vertical="center"/>
      <protection/>
    </xf>
    <xf numFmtId="0" fontId="20" fillId="0" borderId="0" xfId="53" applyFont="1" applyFill="1" applyAlignment="1">
      <alignment horizontal="left" vertical="center"/>
      <protection/>
    </xf>
    <xf numFmtId="0" fontId="4" fillId="0" borderId="16" xfId="53" applyFont="1" applyFill="1" applyBorder="1">
      <alignment/>
      <protection/>
    </xf>
    <xf numFmtId="4" fontId="73" fillId="33" borderId="10" xfId="0" applyNumberFormat="1" applyFont="1" applyFill="1" applyBorder="1" applyAlignment="1">
      <alignment horizontal="center"/>
    </xf>
    <xf numFmtId="164" fontId="4" fillId="0" borderId="16" xfId="53" applyNumberFormat="1" applyFont="1" applyFill="1" applyBorder="1">
      <alignment/>
      <protection/>
    </xf>
    <xf numFmtId="0" fontId="4" fillId="0" borderId="19" xfId="53" applyFont="1" applyFill="1" applyBorder="1">
      <alignment/>
      <protection/>
    </xf>
    <xf numFmtId="0" fontId="3" fillId="0" borderId="0" xfId="53" applyFont="1" applyAlignment="1">
      <alignment horizontal="right" vertical="center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0" fontId="8" fillId="0" borderId="41" xfId="53" applyFont="1" applyBorder="1" applyAlignment="1">
      <alignment horizontal="center" wrapText="1"/>
      <protection/>
    </xf>
    <xf numFmtId="0" fontId="8" fillId="0" borderId="42" xfId="53" applyFont="1" applyBorder="1" applyAlignment="1">
      <alignment horizontal="center" wrapText="1"/>
      <protection/>
    </xf>
    <xf numFmtId="0" fontId="8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8" fillId="0" borderId="44" xfId="53" applyFont="1" applyBorder="1" applyAlignment="1">
      <alignment horizontal="center" vertical="center" wrapText="1"/>
      <protection/>
    </xf>
    <xf numFmtId="0" fontId="11" fillId="0" borderId="45" xfId="53" applyFont="1" applyBorder="1" applyAlignment="1">
      <alignment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left" wrapText="1"/>
      <protection/>
    </xf>
    <xf numFmtId="0" fontId="14" fillId="0" borderId="48" xfId="53" applyFont="1" applyBorder="1" applyAlignment="1">
      <alignment horizontal="left" wrapText="1"/>
      <protection/>
    </xf>
    <xf numFmtId="0" fontId="14" fillId="0" borderId="15" xfId="53" applyFont="1" applyBorder="1" applyAlignment="1">
      <alignment horizontal="left" wrapText="1"/>
      <protection/>
    </xf>
    <xf numFmtId="0" fontId="8" fillId="0" borderId="49" xfId="53" applyFont="1" applyBorder="1" applyAlignment="1">
      <alignment horizontal="center" wrapText="1"/>
      <protection/>
    </xf>
    <xf numFmtId="0" fontId="4" fillId="0" borderId="22" xfId="53" applyFont="1" applyBorder="1" applyAlignment="1">
      <alignment horizontal="center" vertical="top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49" fontId="8" fillId="0" borderId="50" xfId="53" applyNumberFormat="1" applyFont="1" applyBorder="1" applyAlignment="1">
      <alignment horizontal="center" vertical="center" wrapText="1"/>
      <protection/>
    </xf>
    <xf numFmtId="49" fontId="8" fillId="0" borderId="51" xfId="53" applyNumberFormat="1" applyFont="1" applyBorder="1" applyAlignment="1">
      <alignment horizontal="center" vertical="center" wrapText="1"/>
      <protection/>
    </xf>
    <xf numFmtId="0" fontId="8" fillId="0" borderId="52" xfId="53" applyFont="1" applyBorder="1" applyAlignment="1">
      <alignment horizontal="center" vertical="center" wrapText="1"/>
      <protection/>
    </xf>
    <xf numFmtId="0" fontId="11" fillId="0" borderId="53" xfId="53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justify"/>
      <protection/>
    </xf>
    <xf numFmtId="0" fontId="14" fillId="0" borderId="48" xfId="53" applyFont="1" applyBorder="1" applyAlignment="1">
      <alignment horizontal="left" vertical="justify"/>
      <protection/>
    </xf>
    <xf numFmtId="0" fontId="14" fillId="0" borderId="15" xfId="53" applyFont="1" applyBorder="1" applyAlignment="1">
      <alignment horizontal="left" vertical="justify"/>
      <protection/>
    </xf>
    <xf numFmtId="0" fontId="4" fillId="0" borderId="30" xfId="53" applyFont="1" applyBorder="1" applyAlignment="1">
      <alignment horizontal="center" vertical="top"/>
      <protection/>
    </xf>
    <xf numFmtId="0" fontId="9" fillId="0" borderId="44" xfId="53" applyFont="1" applyBorder="1" applyAlignment="1">
      <alignment horizontal="center" vertical="center" wrapText="1"/>
      <protection/>
    </xf>
    <xf numFmtId="0" fontId="12" fillId="0" borderId="45" xfId="53" applyFont="1" applyBorder="1" applyAlignment="1">
      <alignment/>
      <protection/>
    </xf>
    <xf numFmtId="0" fontId="4" fillId="0" borderId="54" xfId="53" applyFont="1" applyBorder="1" applyAlignment="1">
      <alignment horizontal="center" vertical="top"/>
      <protection/>
    </xf>
    <xf numFmtId="0" fontId="4" fillId="0" borderId="22" xfId="53" applyFont="1" applyFill="1" applyBorder="1" applyAlignment="1">
      <alignment horizontal="center" vertical="top"/>
      <protection/>
    </xf>
    <xf numFmtId="0" fontId="4" fillId="0" borderId="29" xfId="53" applyFont="1" applyFill="1" applyBorder="1" applyAlignment="1">
      <alignment horizontal="center" vertical="top"/>
      <protection/>
    </xf>
    <xf numFmtId="0" fontId="4" fillId="0" borderId="30" xfId="53" applyFont="1" applyFill="1" applyBorder="1" applyAlignment="1">
      <alignment horizontal="center" vertical="top"/>
      <protection/>
    </xf>
    <xf numFmtId="0" fontId="14" fillId="0" borderId="14" xfId="53" applyFont="1" applyBorder="1" applyAlignment="1">
      <alignment horizontal="left"/>
      <protection/>
    </xf>
    <xf numFmtId="0" fontId="14" fillId="0" borderId="48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/>
      <protection/>
    </xf>
    <xf numFmtId="0" fontId="14" fillId="0" borderId="14" xfId="53" applyFont="1" applyFill="1" applyBorder="1" applyAlignment="1">
      <alignment horizontal="left" wrapText="1"/>
      <protection/>
    </xf>
    <xf numFmtId="0" fontId="14" fillId="0" borderId="48" xfId="53" applyFont="1" applyFill="1" applyBorder="1" applyAlignment="1">
      <alignment horizontal="left" wrapText="1"/>
      <protection/>
    </xf>
    <xf numFmtId="0" fontId="14" fillId="0" borderId="15" xfId="53" applyFont="1" applyFill="1" applyBorder="1" applyAlignment="1">
      <alignment horizontal="left" wrapText="1"/>
      <protection/>
    </xf>
    <xf numFmtId="0" fontId="8" fillId="0" borderId="24" xfId="53" applyFont="1" applyFill="1" applyBorder="1" applyAlignment="1">
      <alignment horizontal="center" wrapText="1"/>
      <protection/>
    </xf>
    <xf numFmtId="0" fontId="8" fillId="0" borderId="40" xfId="53" applyFont="1" applyFill="1" applyBorder="1" applyAlignment="1">
      <alignment horizontal="center" wrapText="1"/>
      <protection/>
    </xf>
    <xf numFmtId="0" fontId="8" fillId="0" borderId="43" xfId="53" applyFont="1" applyFill="1" applyBorder="1" applyAlignment="1">
      <alignment horizontal="center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48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22" xfId="53" applyFont="1" applyBorder="1" applyAlignment="1">
      <alignment horizontal="center" vertical="top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0" fontId="14" fillId="0" borderId="14" xfId="53" applyFont="1" applyBorder="1" applyAlignment="1">
      <alignment horizontal="left" wrapText="1"/>
      <protection/>
    </xf>
    <xf numFmtId="0" fontId="14" fillId="0" borderId="48" xfId="53" applyFont="1" applyBorder="1" applyAlignment="1">
      <alignment horizontal="left" wrapText="1"/>
      <protection/>
    </xf>
    <xf numFmtId="0" fontId="14" fillId="0" borderId="15" xfId="53" applyFont="1" applyBorder="1" applyAlignment="1">
      <alignment horizontal="left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top"/>
      <protection/>
    </xf>
    <xf numFmtId="0" fontId="2" fillId="0" borderId="30" xfId="53" applyBorder="1" applyAlignment="1">
      <alignment horizontal="center" vertical="top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2" fillId="0" borderId="29" xfId="53" applyBorder="1" applyAlignment="1">
      <alignment horizontal="center"/>
      <protection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horizontal="center" wrapText="1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5" fillId="0" borderId="0" xfId="53" applyFont="1" applyAlignment="1">
      <alignment horizontal="right"/>
      <protection/>
    </xf>
    <xf numFmtId="0" fontId="21" fillId="0" borderId="55" xfId="53" applyFont="1" applyBorder="1" applyAlignment="1">
      <alignment horizontal="center" vertical="center"/>
      <protection/>
    </xf>
    <xf numFmtId="0" fontId="24" fillId="0" borderId="14" xfId="53" applyFont="1" applyBorder="1" applyAlignment="1">
      <alignment horizontal="center"/>
      <protection/>
    </xf>
    <xf numFmtId="0" fontId="24" fillId="0" borderId="33" xfId="53" applyFont="1" applyBorder="1" applyAlignment="1">
      <alignment horizontal="center"/>
      <protection/>
    </xf>
    <xf numFmtId="0" fontId="18" fillId="0" borderId="0" xfId="53" applyFont="1" applyAlignment="1">
      <alignment vertical="top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vertical="top" wrapText="1"/>
      <protection/>
    </xf>
    <xf numFmtId="0" fontId="28" fillId="0" borderId="0" xfId="53" applyFont="1" applyAlignment="1">
      <alignment vertical="top" wrapText="1"/>
      <protection/>
    </xf>
    <xf numFmtId="0" fontId="26" fillId="0" borderId="0" xfId="53" applyFont="1" applyAlignment="1">
      <alignment horizontal="right" vertical="top" wrapText="1"/>
      <protection/>
    </xf>
    <xf numFmtId="0" fontId="27" fillId="0" borderId="0" xfId="53" applyFont="1" applyAlignment="1">
      <alignment horizontal="center" vertical="top" wrapText="1"/>
      <protection/>
    </xf>
    <xf numFmtId="0" fontId="28" fillId="0" borderId="0" xfId="53" applyFont="1" applyAlignment="1">
      <alignment horizontal="center" vertical="top" wrapText="1"/>
      <protection/>
    </xf>
    <xf numFmtId="0" fontId="29" fillId="0" borderId="0" xfId="53" applyFont="1" applyBorder="1" applyAlignment="1">
      <alignment vertical="top" wrapText="1"/>
      <protection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70" fillId="34" borderId="48" xfId="0" applyFont="1" applyFill="1" applyBorder="1" applyAlignment="1">
      <alignment horizontal="center" vertical="center" wrapText="1"/>
    </xf>
    <xf numFmtId="0" fontId="70" fillId="34" borderId="3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vertical="center" wrapText="1"/>
    </xf>
    <xf numFmtId="0" fontId="70" fillId="2" borderId="11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57" xfId="0" applyFont="1" applyFill="1" applyBorder="1" applyAlignment="1">
      <alignment horizontal="center" vertical="center" wrapText="1"/>
    </xf>
    <xf numFmtId="0" fontId="70" fillId="2" borderId="58" xfId="0" applyFont="1" applyFill="1" applyBorder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zoomScalePageLayoutView="0" workbookViewId="0" topLeftCell="A157">
      <selection activeCell="D16" sqref="D16"/>
    </sheetView>
  </sheetViews>
  <sheetFormatPr defaultColWidth="8.8515625" defaultRowHeight="15"/>
  <cols>
    <col min="1" max="1" width="5.00390625" style="16" customWidth="1"/>
    <col min="2" max="2" width="48.7109375" style="14" customWidth="1"/>
    <col min="3" max="3" width="14.421875" style="16" customWidth="1"/>
    <col min="4" max="4" width="11.28125" style="14" customWidth="1"/>
    <col min="5" max="5" width="16.00390625" style="14" customWidth="1"/>
    <col min="6" max="9" width="8.8515625" style="14" customWidth="1"/>
    <col min="10" max="16384" width="8.8515625" style="14" customWidth="1"/>
  </cols>
  <sheetData>
    <row r="1" spans="1:5" ht="13.5" customHeight="1">
      <c r="A1" s="174" t="s">
        <v>43</v>
      </c>
      <c r="B1" s="174"/>
      <c r="C1" s="174"/>
      <c r="D1" s="174"/>
      <c r="E1" s="174"/>
    </row>
    <row r="2" spans="1:5" ht="17.25" customHeight="1">
      <c r="A2" s="180" t="s">
        <v>44</v>
      </c>
      <c r="B2" s="180"/>
      <c r="C2" s="180"/>
      <c r="D2" s="180"/>
      <c r="E2" s="180"/>
    </row>
    <row r="3" spans="1:5" ht="17.25" customHeight="1">
      <c r="A3" s="180" t="s">
        <v>45</v>
      </c>
      <c r="B3" s="180"/>
      <c r="C3" s="180"/>
      <c r="D3" s="180"/>
      <c r="E3" s="180"/>
    </row>
    <row r="4" spans="1:5" s="15" customFormat="1" ht="17.25" customHeight="1">
      <c r="A4" s="181" t="s">
        <v>312</v>
      </c>
      <c r="B4" s="181"/>
      <c r="C4" s="181"/>
      <c r="D4" s="181"/>
      <c r="E4" s="181"/>
    </row>
    <row r="5" ht="13.5" customHeight="1" thickBot="1">
      <c r="E5" s="17"/>
    </row>
    <row r="6" spans="1:5" ht="24" customHeight="1">
      <c r="A6" s="193" t="s">
        <v>46</v>
      </c>
      <c r="B6" s="182" t="s">
        <v>47</v>
      </c>
      <c r="C6" s="195" t="s">
        <v>48</v>
      </c>
      <c r="D6" s="201" t="s">
        <v>313</v>
      </c>
      <c r="E6" s="184" t="s">
        <v>49</v>
      </c>
    </row>
    <row r="7" spans="1:5" ht="30" customHeight="1" thickBot="1">
      <c r="A7" s="194"/>
      <c r="B7" s="183"/>
      <c r="C7" s="196"/>
      <c r="D7" s="202"/>
      <c r="E7" s="185"/>
    </row>
    <row r="8" spans="1:5" ht="15" customHeight="1" thickBot="1">
      <c r="A8" s="175" t="s">
        <v>50</v>
      </c>
      <c r="B8" s="176"/>
      <c r="C8" s="176"/>
      <c r="D8" s="177"/>
      <c r="E8" s="178"/>
    </row>
    <row r="9" spans="1:7" ht="25.5">
      <c r="A9" s="168" t="s">
        <v>51</v>
      </c>
      <c r="B9" s="158" t="s">
        <v>52</v>
      </c>
      <c r="C9" s="114" t="s">
        <v>53</v>
      </c>
      <c r="D9" s="113">
        <v>6414</v>
      </c>
      <c r="E9" s="167">
        <f>D9*100/6419</f>
        <v>99.92210624707899</v>
      </c>
      <c r="G9" s="18"/>
    </row>
    <row r="10" spans="1:7" ht="12.75">
      <c r="A10" s="19" t="s">
        <v>54</v>
      </c>
      <c r="B10" s="22" t="s">
        <v>55</v>
      </c>
      <c r="C10" s="21" t="s">
        <v>53</v>
      </c>
      <c r="D10" s="44">
        <v>39</v>
      </c>
      <c r="E10" s="166">
        <f>D10*100/22</f>
        <v>177.27272727272728</v>
      </c>
      <c r="G10" s="18"/>
    </row>
    <row r="11" spans="1:7" ht="12.75">
      <c r="A11" s="19" t="s">
        <v>56</v>
      </c>
      <c r="B11" s="22" t="s">
        <v>57</v>
      </c>
      <c r="C11" s="21" t="s">
        <v>53</v>
      </c>
      <c r="D11" s="44">
        <v>69</v>
      </c>
      <c r="E11" s="166">
        <f>D11*100/87</f>
        <v>79.3103448275862</v>
      </c>
      <c r="G11" s="18"/>
    </row>
    <row r="12" spans="1:7" ht="12.75">
      <c r="A12" s="19" t="s">
        <v>58</v>
      </c>
      <c r="B12" s="22" t="s">
        <v>59</v>
      </c>
      <c r="C12" s="21" t="s">
        <v>53</v>
      </c>
      <c r="D12" s="44">
        <v>159</v>
      </c>
      <c r="E12" s="110">
        <f>D12*100/-65</f>
        <v>-244.6153846153846</v>
      </c>
      <c r="G12" s="18"/>
    </row>
    <row r="13" spans="1:7" ht="12.75">
      <c r="A13" s="165" t="s">
        <v>60</v>
      </c>
      <c r="B13" s="22" t="s">
        <v>61</v>
      </c>
      <c r="C13" s="163" t="s">
        <v>62</v>
      </c>
      <c r="D13" s="111">
        <f>D10/D9*1000</f>
        <v>6.080449017773621</v>
      </c>
      <c r="E13" s="110">
        <f>D13*100/3.4</f>
        <v>178.8367358168712</v>
      </c>
      <c r="G13" s="18"/>
    </row>
    <row r="14" spans="1:7" ht="12.75">
      <c r="A14" s="19" t="s">
        <v>63</v>
      </c>
      <c r="B14" s="22" t="s">
        <v>64</v>
      </c>
      <c r="C14" s="163" t="s">
        <v>62</v>
      </c>
      <c r="D14" s="111">
        <f>D11/D9*1000</f>
        <v>10.757717492984098</v>
      </c>
      <c r="E14" s="110">
        <f>D14*100/13.6</f>
        <v>79.10086391900072</v>
      </c>
      <c r="G14" s="18"/>
    </row>
    <row r="15" spans="1:7" ht="12.75">
      <c r="A15" s="165" t="s">
        <v>65</v>
      </c>
      <c r="B15" s="22" t="s">
        <v>66</v>
      </c>
      <c r="C15" s="163" t="s">
        <v>62</v>
      </c>
      <c r="D15" s="111">
        <v>-4.6</v>
      </c>
      <c r="E15" s="110">
        <f>D15*100/0.3</f>
        <v>-1533.3333333333333</v>
      </c>
      <c r="G15" s="18"/>
    </row>
    <row r="16" spans="1:7" ht="13.5" customHeight="1" thickBot="1">
      <c r="A16" s="164" t="s">
        <v>67</v>
      </c>
      <c r="B16" s="20" t="s">
        <v>68</v>
      </c>
      <c r="C16" s="163" t="s">
        <v>62</v>
      </c>
      <c r="D16" s="172">
        <f>D12/D9*1000</f>
        <v>24.78952291861553</v>
      </c>
      <c r="E16" s="162">
        <f>D16*100/-10.1</f>
        <v>-245.4408209763914</v>
      </c>
      <c r="G16" s="18"/>
    </row>
    <row r="17" spans="1:7" ht="15" customHeight="1" thickBot="1">
      <c r="A17" s="175" t="s">
        <v>69</v>
      </c>
      <c r="B17" s="176"/>
      <c r="C17" s="176"/>
      <c r="D17" s="176"/>
      <c r="E17" s="179"/>
      <c r="G17" s="18"/>
    </row>
    <row r="18" spans="1:5" ht="25.5" customHeight="1">
      <c r="A18" s="203" t="s">
        <v>70</v>
      </c>
      <c r="B18" s="35" t="s">
        <v>71</v>
      </c>
      <c r="C18" s="161" t="s">
        <v>53</v>
      </c>
      <c r="D18" s="173">
        <v>466</v>
      </c>
      <c r="E18" s="149">
        <f>D18*100/590.45</f>
        <v>78.92285544923362</v>
      </c>
    </row>
    <row r="19" spans="1:5" ht="11.25" customHeight="1">
      <c r="A19" s="191"/>
      <c r="B19" s="186" t="s">
        <v>72</v>
      </c>
      <c r="C19" s="187"/>
      <c r="D19" s="187"/>
      <c r="E19" s="188"/>
    </row>
    <row r="20" spans="1:5" ht="12.75">
      <c r="A20" s="191"/>
      <c r="B20" s="28" t="s">
        <v>73</v>
      </c>
      <c r="C20" s="21" t="s">
        <v>53</v>
      </c>
      <c r="D20" s="23"/>
      <c r="E20" s="24"/>
    </row>
    <row r="21" spans="1:5" ht="12.75">
      <c r="A21" s="191"/>
      <c r="B21" s="28" t="s">
        <v>74</v>
      </c>
      <c r="C21" s="21" t="s">
        <v>53</v>
      </c>
      <c r="D21" s="23"/>
      <c r="E21" s="24"/>
    </row>
    <row r="22" spans="1:5" ht="12.75">
      <c r="A22" s="191"/>
      <c r="B22" s="28" t="s">
        <v>75</v>
      </c>
      <c r="C22" s="21" t="s">
        <v>53</v>
      </c>
      <c r="D22" s="23"/>
      <c r="E22" s="24"/>
    </row>
    <row r="23" spans="1:5" ht="12.75" customHeight="1">
      <c r="A23" s="191"/>
      <c r="B23" s="28" t="s">
        <v>76</v>
      </c>
      <c r="C23" s="21" t="s">
        <v>53</v>
      </c>
      <c r="D23" s="23"/>
      <c r="E23" s="24"/>
    </row>
    <row r="24" spans="1:5" ht="12.75">
      <c r="A24" s="191"/>
      <c r="B24" s="28" t="s">
        <v>77</v>
      </c>
      <c r="C24" s="21" t="s">
        <v>53</v>
      </c>
      <c r="D24" s="23"/>
      <c r="E24" s="24"/>
    </row>
    <row r="25" spans="1:5" ht="37.5" customHeight="1">
      <c r="A25" s="191"/>
      <c r="B25" s="28" t="s">
        <v>78</v>
      </c>
      <c r="C25" s="21" t="s">
        <v>53</v>
      </c>
      <c r="D25" s="23"/>
      <c r="E25" s="24"/>
    </row>
    <row r="26" spans="1:5" ht="12.75">
      <c r="A26" s="191"/>
      <c r="B26" s="28" t="s">
        <v>79</v>
      </c>
      <c r="C26" s="21" t="s">
        <v>53</v>
      </c>
      <c r="D26" s="23"/>
      <c r="E26" s="24"/>
    </row>
    <row r="27" spans="1:5" ht="12.75">
      <c r="A27" s="191"/>
      <c r="B27" s="28" t="s">
        <v>80</v>
      </c>
      <c r="C27" s="21" t="s">
        <v>53</v>
      </c>
      <c r="D27" s="44">
        <v>154</v>
      </c>
      <c r="E27" s="131">
        <f>D27*100/160.3</f>
        <v>96.06986899563319</v>
      </c>
    </row>
    <row r="28" spans="1:5" ht="12.75">
      <c r="A28" s="191"/>
      <c r="B28" s="28" t="s">
        <v>81</v>
      </c>
      <c r="C28" s="21" t="s">
        <v>53</v>
      </c>
      <c r="D28" s="23"/>
      <c r="E28" s="24"/>
    </row>
    <row r="29" spans="1:5" ht="25.5">
      <c r="A29" s="191"/>
      <c r="B29" s="28" t="s">
        <v>82</v>
      </c>
      <c r="C29" s="21" t="s">
        <v>53</v>
      </c>
      <c r="D29" s="23"/>
      <c r="E29" s="24"/>
    </row>
    <row r="30" spans="1:5" ht="25.5">
      <c r="A30" s="200"/>
      <c r="B30" s="28" t="s">
        <v>83</v>
      </c>
      <c r="C30" s="21" t="s">
        <v>53</v>
      </c>
      <c r="D30" s="23"/>
      <c r="E30" s="24"/>
    </row>
    <row r="31" spans="1:5" ht="24" customHeight="1">
      <c r="A31" s="19" t="s">
        <v>84</v>
      </c>
      <c r="B31" s="20" t="s">
        <v>85</v>
      </c>
      <c r="C31" s="21" t="s">
        <v>86</v>
      </c>
      <c r="D31" s="44">
        <v>0.2</v>
      </c>
      <c r="E31" s="110">
        <f>D31*100/3.5</f>
        <v>5.714285714285714</v>
      </c>
    </row>
    <row r="32" spans="1:5" ht="25.5">
      <c r="A32" s="190" t="s">
        <v>87</v>
      </c>
      <c r="B32" s="22" t="s">
        <v>88</v>
      </c>
      <c r="C32" s="21" t="s">
        <v>89</v>
      </c>
      <c r="D32" s="23"/>
      <c r="E32" s="24"/>
    </row>
    <row r="33" spans="1:5" ht="12.75">
      <c r="A33" s="191"/>
      <c r="B33" s="186" t="s">
        <v>90</v>
      </c>
      <c r="C33" s="187"/>
      <c r="D33" s="187"/>
      <c r="E33" s="188"/>
    </row>
    <row r="34" spans="1:5" ht="12.75">
      <c r="A34" s="191"/>
      <c r="B34" s="22" t="s">
        <v>91</v>
      </c>
      <c r="C34" s="21" t="s">
        <v>89</v>
      </c>
      <c r="D34" s="23"/>
      <c r="E34" s="24"/>
    </row>
    <row r="35" spans="1:5" ht="25.5">
      <c r="A35" s="191"/>
      <c r="B35" s="22" t="s">
        <v>92</v>
      </c>
      <c r="C35" s="21"/>
      <c r="D35" s="23"/>
      <c r="E35" s="24"/>
    </row>
    <row r="36" spans="1:5" ht="12.75">
      <c r="A36" s="191"/>
      <c r="B36" s="22"/>
      <c r="C36" s="21"/>
      <c r="D36" s="23"/>
      <c r="E36" s="24"/>
    </row>
    <row r="37" spans="1:5" ht="12.75">
      <c r="A37" s="191"/>
      <c r="B37" s="22"/>
      <c r="C37" s="21"/>
      <c r="D37" s="23"/>
      <c r="E37" s="24"/>
    </row>
    <row r="38" spans="1:5" ht="12.75">
      <c r="A38" s="191"/>
      <c r="B38" s="22" t="s">
        <v>93</v>
      </c>
      <c r="C38" s="21" t="s">
        <v>89</v>
      </c>
      <c r="D38" s="23"/>
      <c r="E38" s="24"/>
    </row>
    <row r="39" spans="1:5" ht="25.5">
      <c r="A39" s="191"/>
      <c r="B39" s="22" t="s">
        <v>92</v>
      </c>
      <c r="C39" s="25"/>
      <c r="D39" s="23"/>
      <c r="E39" s="26"/>
    </row>
    <row r="40" spans="1:5" ht="12.75">
      <c r="A40" s="191"/>
      <c r="B40" s="22"/>
      <c r="C40" s="25"/>
      <c r="D40" s="23"/>
      <c r="E40" s="26"/>
    </row>
    <row r="41" spans="1:5" ht="12.75">
      <c r="A41" s="191"/>
      <c r="B41" s="22"/>
      <c r="C41" s="25"/>
      <c r="D41" s="23"/>
      <c r="E41" s="26"/>
    </row>
    <row r="42" spans="1:5" ht="12.75">
      <c r="A42" s="191"/>
      <c r="B42" s="197" t="s">
        <v>94</v>
      </c>
      <c r="C42" s="198"/>
      <c r="D42" s="198"/>
      <c r="E42" s="199"/>
    </row>
    <row r="43" spans="1:5" ht="12.75">
      <c r="A43" s="191"/>
      <c r="B43" s="27" t="s">
        <v>73</v>
      </c>
      <c r="C43" s="21" t="s">
        <v>89</v>
      </c>
      <c r="D43" s="23"/>
      <c r="E43" s="24"/>
    </row>
    <row r="44" spans="1:5" ht="12.75">
      <c r="A44" s="191"/>
      <c r="B44" s="27" t="s">
        <v>74</v>
      </c>
      <c r="C44" s="21" t="s">
        <v>89</v>
      </c>
      <c r="D44" s="23"/>
      <c r="E44" s="24"/>
    </row>
    <row r="45" spans="1:5" ht="12.75">
      <c r="A45" s="191"/>
      <c r="B45" s="27" t="s">
        <v>75</v>
      </c>
      <c r="C45" s="21" t="s">
        <v>89</v>
      </c>
      <c r="D45" s="23"/>
      <c r="E45" s="24"/>
    </row>
    <row r="46" spans="1:5" ht="12.75" customHeight="1">
      <c r="A46" s="191"/>
      <c r="B46" s="27" t="s">
        <v>76</v>
      </c>
      <c r="C46" s="21" t="s">
        <v>89</v>
      </c>
      <c r="D46" s="23"/>
      <c r="E46" s="24"/>
    </row>
    <row r="47" spans="1:5" ht="12.75">
      <c r="A47" s="191"/>
      <c r="B47" s="27" t="s">
        <v>77</v>
      </c>
      <c r="C47" s="21" t="s">
        <v>89</v>
      </c>
      <c r="D47" s="23"/>
      <c r="E47" s="24"/>
    </row>
    <row r="48" spans="1:5" ht="36" customHeight="1">
      <c r="A48" s="191"/>
      <c r="B48" s="27" t="s">
        <v>78</v>
      </c>
      <c r="C48" s="21" t="s">
        <v>89</v>
      </c>
      <c r="D48" s="23"/>
      <c r="E48" s="24"/>
    </row>
    <row r="49" spans="1:5" ht="11.25" customHeight="1">
      <c r="A49" s="191"/>
      <c r="B49" s="27" t="s">
        <v>79</v>
      </c>
      <c r="C49" s="21" t="s">
        <v>89</v>
      </c>
      <c r="D49" s="23"/>
      <c r="E49" s="24"/>
    </row>
    <row r="50" spans="1:5" ht="12.75">
      <c r="A50" s="191"/>
      <c r="B50" s="27" t="s">
        <v>80</v>
      </c>
      <c r="C50" s="21" t="s">
        <v>89</v>
      </c>
      <c r="D50" s="23"/>
      <c r="E50" s="24"/>
    </row>
    <row r="51" spans="1:5" ht="12.75">
      <c r="A51" s="191"/>
      <c r="B51" s="27" t="s">
        <v>81</v>
      </c>
      <c r="C51" s="21" t="s">
        <v>89</v>
      </c>
      <c r="D51" s="23"/>
      <c r="E51" s="24"/>
    </row>
    <row r="52" spans="1:5" ht="25.5">
      <c r="A52" s="191"/>
      <c r="B52" s="27" t="s">
        <v>82</v>
      </c>
      <c r="C52" s="21" t="s">
        <v>89</v>
      </c>
      <c r="D52" s="23"/>
      <c r="E52" s="24"/>
    </row>
    <row r="53" spans="1:5" ht="24" customHeight="1">
      <c r="A53" s="200"/>
      <c r="B53" s="27" t="s">
        <v>83</v>
      </c>
      <c r="C53" s="21" t="s">
        <v>89</v>
      </c>
      <c r="D53" s="23"/>
      <c r="E53" s="24"/>
    </row>
    <row r="54" spans="1:5" ht="25.5">
      <c r="A54" s="190" t="s">
        <v>95</v>
      </c>
      <c r="B54" s="22" t="s">
        <v>96</v>
      </c>
      <c r="C54" s="29" t="s">
        <v>97</v>
      </c>
      <c r="D54" s="44">
        <v>57135.8</v>
      </c>
      <c r="E54" s="110">
        <f>D54*100/46761.3</f>
        <v>122.18608122528671</v>
      </c>
    </row>
    <row r="55" spans="1:5" ht="12.75">
      <c r="A55" s="191"/>
      <c r="B55" s="186" t="s">
        <v>98</v>
      </c>
      <c r="C55" s="187"/>
      <c r="D55" s="187"/>
      <c r="E55" s="188"/>
    </row>
    <row r="56" spans="1:5" ht="12.75">
      <c r="A56" s="191"/>
      <c r="B56" s="28" t="s">
        <v>73</v>
      </c>
      <c r="C56" s="29" t="s">
        <v>97</v>
      </c>
      <c r="D56" s="23"/>
      <c r="E56" s="24"/>
    </row>
    <row r="57" spans="1:5" ht="12.75">
      <c r="A57" s="191"/>
      <c r="B57" s="28" t="s">
        <v>74</v>
      </c>
      <c r="C57" s="29" t="s">
        <v>97</v>
      </c>
      <c r="D57" s="23"/>
      <c r="E57" s="24"/>
    </row>
    <row r="58" spans="1:5" ht="12.75">
      <c r="A58" s="191"/>
      <c r="B58" s="28" t="s">
        <v>75</v>
      </c>
      <c r="C58" s="29" t="s">
        <v>97</v>
      </c>
      <c r="D58" s="23"/>
      <c r="E58" s="24"/>
    </row>
    <row r="59" spans="1:5" ht="12.75" customHeight="1">
      <c r="A59" s="191"/>
      <c r="B59" s="28" t="s">
        <v>76</v>
      </c>
      <c r="C59" s="29" t="s">
        <v>97</v>
      </c>
      <c r="D59" s="23"/>
      <c r="E59" s="24"/>
    </row>
    <row r="60" spans="1:5" ht="12.75">
      <c r="A60" s="191"/>
      <c r="B60" s="28" t="s">
        <v>77</v>
      </c>
      <c r="C60" s="29" t="s">
        <v>97</v>
      </c>
      <c r="D60" s="23"/>
      <c r="E60" s="24"/>
    </row>
    <row r="61" spans="1:5" ht="36.75" customHeight="1">
      <c r="A61" s="191"/>
      <c r="B61" s="28" t="s">
        <v>78</v>
      </c>
      <c r="C61" s="29" t="s">
        <v>97</v>
      </c>
      <c r="D61" s="23"/>
      <c r="E61" s="24"/>
    </row>
    <row r="62" spans="1:5" ht="12.75">
      <c r="A62" s="191"/>
      <c r="B62" s="28" t="s">
        <v>79</v>
      </c>
      <c r="C62" s="29" t="s">
        <v>97</v>
      </c>
      <c r="D62" s="23"/>
      <c r="E62" s="24"/>
    </row>
    <row r="63" spans="1:5" ht="12.75">
      <c r="A63" s="191"/>
      <c r="B63" s="28" t="s">
        <v>80</v>
      </c>
      <c r="C63" s="29" t="s">
        <v>97</v>
      </c>
      <c r="D63" s="44">
        <v>53646.3</v>
      </c>
      <c r="E63" s="110">
        <f>D63*100/45442.6</f>
        <v>118.05288429799351</v>
      </c>
    </row>
    <row r="64" spans="1:5" ht="12.75">
      <c r="A64" s="191"/>
      <c r="B64" s="28" t="s">
        <v>81</v>
      </c>
      <c r="C64" s="29" t="s">
        <v>97</v>
      </c>
      <c r="D64" s="23"/>
      <c r="E64" s="24"/>
    </row>
    <row r="65" spans="1:5" ht="25.5">
      <c r="A65" s="191"/>
      <c r="B65" s="28" t="s">
        <v>82</v>
      </c>
      <c r="C65" s="29" t="s">
        <v>97</v>
      </c>
      <c r="D65" s="23"/>
      <c r="E65" s="24"/>
    </row>
    <row r="66" spans="1:5" ht="26.25" thickBot="1">
      <c r="A66" s="192"/>
      <c r="B66" s="30" t="s">
        <v>83</v>
      </c>
      <c r="C66" s="31" t="s">
        <v>97</v>
      </c>
      <c r="D66" s="32"/>
      <c r="E66" s="33"/>
    </row>
    <row r="67" spans="1:5" ht="15.75" customHeight="1" thickBot="1">
      <c r="A67" s="175" t="s">
        <v>99</v>
      </c>
      <c r="B67" s="176"/>
      <c r="C67" s="176"/>
      <c r="D67" s="176"/>
      <c r="E67" s="179"/>
    </row>
    <row r="68" spans="1:5" ht="66.75" customHeight="1">
      <c r="A68" s="34" t="s">
        <v>100</v>
      </c>
      <c r="B68" s="35" t="s">
        <v>101</v>
      </c>
      <c r="C68" s="36" t="s">
        <v>102</v>
      </c>
      <c r="D68" s="150">
        <v>115917.2</v>
      </c>
      <c r="E68" s="149">
        <f>D68*100/169024.5</f>
        <v>68.58011708361805</v>
      </c>
    </row>
    <row r="69" spans="1:5" ht="37.5" customHeight="1">
      <c r="A69" s="21" t="s">
        <v>103</v>
      </c>
      <c r="B69" s="37" t="s">
        <v>104</v>
      </c>
      <c r="C69" s="21" t="s">
        <v>105</v>
      </c>
      <c r="D69" s="23"/>
      <c r="E69" s="23"/>
    </row>
    <row r="70" spans="1:5" ht="21.75" customHeight="1" hidden="1">
      <c r="A70" s="21"/>
      <c r="B70" s="37"/>
      <c r="C70" s="21"/>
      <c r="D70" s="23"/>
      <c r="E70" s="23"/>
    </row>
    <row r="71" spans="1:5" ht="20.25" customHeight="1" hidden="1">
      <c r="A71" s="21"/>
      <c r="B71" s="37"/>
      <c r="C71" s="21"/>
      <c r="D71" s="23"/>
      <c r="E71" s="23"/>
    </row>
    <row r="72" spans="1:5" ht="21.75" customHeight="1" hidden="1">
      <c r="A72" s="21"/>
      <c r="B72" s="37"/>
      <c r="C72" s="21"/>
      <c r="D72" s="23"/>
      <c r="E72" s="23"/>
    </row>
    <row r="73" spans="1:5" ht="20.25" customHeight="1" hidden="1">
      <c r="A73" s="21"/>
      <c r="B73" s="37"/>
      <c r="C73" s="21"/>
      <c r="D73" s="23"/>
      <c r="E73" s="23"/>
    </row>
    <row r="74" spans="1:5" ht="23.25" customHeight="1" hidden="1">
      <c r="A74" s="21"/>
      <c r="B74" s="37"/>
      <c r="C74" s="21"/>
      <c r="D74" s="23"/>
      <c r="E74" s="23"/>
    </row>
    <row r="75" spans="1:5" ht="23.25" customHeight="1" hidden="1">
      <c r="A75" s="21"/>
      <c r="B75" s="37"/>
      <c r="C75" s="21"/>
      <c r="D75" s="23"/>
      <c r="E75" s="23"/>
    </row>
    <row r="76" spans="1:5" s="38" customFormat="1" ht="14.25" customHeight="1" thickBot="1">
      <c r="A76" s="189" t="s">
        <v>106</v>
      </c>
      <c r="B76" s="177"/>
      <c r="C76" s="177"/>
      <c r="D76" s="177"/>
      <c r="E76" s="178"/>
    </row>
    <row r="77" spans="1:5" ht="25.5">
      <c r="A77" s="203" t="s">
        <v>107</v>
      </c>
      <c r="B77" s="39" t="s">
        <v>108</v>
      </c>
      <c r="C77" s="36" t="s">
        <v>102</v>
      </c>
      <c r="D77" s="40"/>
      <c r="E77" s="41"/>
    </row>
    <row r="78" spans="1:5" ht="12.75">
      <c r="A78" s="191"/>
      <c r="B78" s="207" t="s">
        <v>109</v>
      </c>
      <c r="C78" s="208"/>
      <c r="D78" s="208"/>
      <c r="E78" s="209"/>
    </row>
    <row r="79" spans="1:5" ht="12.75">
      <c r="A79" s="191"/>
      <c r="B79" s="42" t="s">
        <v>110</v>
      </c>
      <c r="C79" s="29" t="s">
        <v>102</v>
      </c>
      <c r="D79" s="23"/>
      <c r="E79" s="24"/>
    </row>
    <row r="80" spans="1:5" ht="13.5" thickBot="1">
      <c r="A80" s="200"/>
      <c r="B80" s="42" t="s">
        <v>111</v>
      </c>
      <c r="C80" s="29" t="s">
        <v>102</v>
      </c>
      <c r="D80" s="23"/>
      <c r="E80" s="24"/>
    </row>
    <row r="81" spans="1:5" s="43" customFormat="1" ht="27" customHeight="1">
      <c r="A81" s="204" t="s">
        <v>112</v>
      </c>
      <c r="B81" s="39" t="s">
        <v>113</v>
      </c>
      <c r="C81" s="39"/>
      <c r="D81" s="39"/>
      <c r="E81" s="39"/>
    </row>
    <row r="82" spans="1:5" s="43" customFormat="1" ht="12" customHeight="1">
      <c r="A82" s="205"/>
      <c r="B82" s="44" t="s">
        <v>114</v>
      </c>
      <c r="C82" s="45" t="s">
        <v>105</v>
      </c>
      <c r="D82" s="44"/>
      <c r="E82" s="46"/>
    </row>
    <row r="83" spans="1:5" s="43" customFormat="1" ht="12.75">
      <c r="A83" s="205"/>
      <c r="B83" s="44" t="s">
        <v>115</v>
      </c>
      <c r="C83" s="45" t="s">
        <v>105</v>
      </c>
      <c r="D83" s="44"/>
      <c r="E83" s="46"/>
    </row>
    <row r="84" spans="1:5" s="43" customFormat="1" ht="12" customHeight="1">
      <c r="A84" s="205"/>
      <c r="B84" s="44" t="s">
        <v>116</v>
      </c>
      <c r="C84" s="45" t="s">
        <v>105</v>
      </c>
      <c r="D84" s="44"/>
      <c r="E84" s="46"/>
    </row>
    <row r="85" spans="1:5" s="43" customFormat="1" ht="11.25" customHeight="1">
      <c r="A85" s="205"/>
      <c r="B85" s="44" t="s">
        <v>117</v>
      </c>
      <c r="C85" s="45" t="s">
        <v>105</v>
      </c>
      <c r="D85" s="44"/>
      <c r="E85" s="46"/>
    </row>
    <row r="86" spans="1:5" s="43" customFormat="1" ht="10.5" customHeight="1">
      <c r="A86" s="205"/>
      <c r="B86" s="44" t="s">
        <v>118</v>
      </c>
      <c r="C86" s="45" t="s">
        <v>119</v>
      </c>
      <c r="D86" s="44"/>
      <c r="E86" s="46"/>
    </row>
    <row r="87" spans="1:5" s="43" customFormat="1" ht="12" customHeight="1" thickBot="1">
      <c r="A87" s="206"/>
      <c r="B87" s="44" t="s">
        <v>120</v>
      </c>
      <c r="C87" s="45" t="s">
        <v>121</v>
      </c>
      <c r="D87" s="44"/>
      <c r="E87" s="46"/>
    </row>
    <row r="88" spans="1:5" ht="15.75" customHeight="1" thickBot="1">
      <c r="A88" s="175" t="s">
        <v>122</v>
      </c>
      <c r="B88" s="176"/>
      <c r="C88" s="176"/>
      <c r="D88" s="176"/>
      <c r="E88" s="179"/>
    </row>
    <row r="89" spans="1:5" ht="12.75">
      <c r="A89" s="34" t="s">
        <v>123</v>
      </c>
      <c r="B89" s="47" t="s">
        <v>124</v>
      </c>
      <c r="C89" s="36" t="s">
        <v>125</v>
      </c>
      <c r="D89" s="40"/>
      <c r="E89" s="41"/>
    </row>
    <row r="90" spans="1:5" ht="12.75">
      <c r="A90" s="19" t="s">
        <v>126</v>
      </c>
      <c r="B90" s="20" t="s">
        <v>127</v>
      </c>
      <c r="C90" s="29" t="s">
        <v>125</v>
      </c>
      <c r="D90" s="23"/>
      <c r="E90" s="24"/>
    </row>
    <row r="91" spans="1:5" ht="13.5" thickBot="1">
      <c r="A91" s="160" t="s">
        <v>128</v>
      </c>
      <c r="B91" s="159" t="s">
        <v>129</v>
      </c>
      <c r="C91" s="31" t="s">
        <v>125</v>
      </c>
      <c r="D91" s="170"/>
      <c r="E91" s="162"/>
    </row>
    <row r="92" spans="1:5" ht="15.75" customHeight="1" thickBot="1">
      <c r="A92" s="175" t="s">
        <v>130</v>
      </c>
      <c r="B92" s="176"/>
      <c r="C92" s="176"/>
      <c r="D92" s="176"/>
      <c r="E92" s="179"/>
    </row>
    <row r="93" spans="1:5" ht="12.75">
      <c r="A93" s="203" t="s">
        <v>131</v>
      </c>
      <c r="B93" s="158" t="s">
        <v>132</v>
      </c>
      <c r="C93" s="53" t="s">
        <v>133</v>
      </c>
      <c r="D93" s="113">
        <v>72275</v>
      </c>
      <c r="E93" s="167">
        <f>D93*100/7771</f>
        <v>930.0604812765409</v>
      </c>
    </row>
    <row r="94" spans="1:5" ht="12.75">
      <c r="A94" s="191"/>
      <c r="B94" s="186" t="s">
        <v>94</v>
      </c>
      <c r="C94" s="187"/>
      <c r="D94" s="187"/>
      <c r="E94" s="188"/>
    </row>
    <row r="95" spans="1:5" ht="12.75">
      <c r="A95" s="191"/>
      <c r="B95" s="157" t="s">
        <v>73</v>
      </c>
      <c r="C95" s="29" t="s">
        <v>125</v>
      </c>
      <c r="D95" s="23"/>
      <c r="E95" s="24"/>
    </row>
    <row r="96" spans="1:5" ht="12.75">
      <c r="A96" s="191"/>
      <c r="B96" s="157" t="s">
        <v>74</v>
      </c>
      <c r="C96" s="29" t="s">
        <v>125</v>
      </c>
      <c r="D96" s="23"/>
      <c r="E96" s="24"/>
    </row>
    <row r="97" spans="1:5" ht="12.75">
      <c r="A97" s="191"/>
      <c r="B97" s="157" t="s">
        <v>75</v>
      </c>
      <c r="C97" s="29" t="s">
        <v>125</v>
      </c>
      <c r="D97" s="23"/>
      <c r="E97" s="24"/>
    </row>
    <row r="98" spans="1:5" ht="25.5" customHeight="1">
      <c r="A98" s="191"/>
      <c r="B98" s="157" t="s">
        <v>76</v>
      </c>
      <c r="C98" s="29" t="s">
        <v>125</v>
      </c>
      <c r="D98" s="23"/>
      <c r="E98" s="24"/>
    </row>
    <row r="99" spans="1:5" ht="12.75">
      <c r="A99" s="191"/>
      <c r="B99" s="157" t="s">
        <v>77</v>
      </c>
      <c r="C99" s="29" t="s">
        <v>125</v>
      </c>
      <c r="D99" s="23"/>
      <c r="E99" s="24"/>
    </row>
    <row r="100" spans="1:5" ht="37.5" customHeight="1">
      <c r="A100" s="191"/>
      <c r="B100" s="157" t="s">
        <v>78</v>
      </c>
      <c r="C100" s="29" t="s">
        <v>125</v>
      </c>
      <c r="D100" s="23"/>
      <c r="E100" s="24"/>
    </row>
    <row r="101" spans="1:5" ht="12.75">
      <c r="A101" s="191"/>
      <c r="B101" s="157" t="s">
        <v>79</v>
      </c>
      <c r="C101" s="29" t="s">
        <v>125</v>
      </c>
      <c r="D101" s="23"/>
      <c r="E101" s="24"/>
    </row>
    <row r="102" spans="1:5" ht="12.75">
      <c r="A102" s="191"/>
      <c r="B102" s="28" t="s">
        <v>80</v>
      </c>
      <c r="C102" s="29" t="s">
        <v>125</v>
      </c>
      <c r="D102" s="23"/>
      <c r="E102" s="24"/>
    </row>
    <row r="103" spans="1:5" ht="12.75">
      <c r="A103" s="191"/>
      <c r="B103" s="28" t="s">
        <v>81</v>
      </c>
      <c r="C103" s="29" t="s">
        <v>125</v>
      </c>
      <c r="D103" s="23"/>
      <c r="E103" s="24"/>
    </row>
    <row r="104" spans="1:5" ht="25.5">
      <c r="A104" s="191"/>
      <c r="B104" s="28" t="s">
        <v>82</v>
      </c>
      <c r="C104" s="29" t="s">
        <v>125</v>
      </c>
      <c r="D104" s="23"/>
      <c r="E104" s="24"/>
    </row>
    <row r="105" spans="1:5" ht="25.5">
      <c r="A105" s="200"/>
      <c r="B105" s="156" t="s">
        <v>83</v>
      </c>
      <c r="C105" s="29" t="s">
        <v>125</v>
      </c>
      <c r="D105" s="23"/>
      <c r="E105" s="24"/>
    </row>
    <row r="106" spans="1:5" ht="24" customHeight="1">
      <c r="A106" s="190" t="s">
        <v>134</v>
      </c>
      <c r="B106" s="147" t="s">
        <v>135</v>
      </c>
      <c r="C106" s="143" t="s">
        <v>125</v>
      </c>
      <c r="D106" s="44">
        <v>72275</v>
      </c>
      <c r="E106" s="110">
        <f>D106*100/7771</f>
        <v>930.0604812765409</v>
      </c>
    </row>
    <row r="107" spans="1:5" ht="12.75">
      <c r="A107" s="191"/>
      <c r="B107" s="210"/>
      <c r="C107" s="211"/>
      <c r="D107" s="211"/>
      <c r="E107" s="212"/>
    </row>
    <row r="108" spans="1:7" ht="12.75">
      <c r="A108" s="191"/>
      <c r="B108" s="147" t="s">
        <v>136</v>
      </c>
      <c r="C108" s="143" t="s">
        <v>125</v>
      </c>
      <c r="D108" s="44">
        <v>0</v>
      </c>
      <c r="E108" s="46"/>
      <c r="G108" s="18"/>
    </row>
    <row r="109" spans="1:7" ht="12" customHeight="1">
      <c r="A109" s="191"/>
      <c r="B109" s="147" t="s">
        <v>137</v>
      </c>
      <c r="C109" s="143" t="s">
        <v>125</v>
      </c>
      <c r="D109" s="44">
        <v>60784</v>
      </c>
      <c r="E109" s="110">
        <f>D109*100/3379</f>
        <v>1798.8754069251258</v>
      </c>
      <c r="G109" s="18"/>
    </row>
    <row r="110" spans="1:7" ht="12" customHeight="1">
      <c r="A110" s="191"/>
      <c r="B110" s="147" t="s">
        <v>138</v>
      </c>
      <c r="C110" s="143" t="s">
        <v>125</v>
      </c>
      <c r="D110" s="44">
        <v>10524</v>
      </c>
      <c r="E110" s="110">
        <f>D110*100/2843</f>
        <v>370.172353148083</v>
      </c>
      <c r="G110" s="18"/>
    </row>
    <row r="111" spans="1:7" ht="11.25" customHeight="1">
      <c r="A111" s="191"/>
      <c r="B111" s="147" t="s">
        <v>139</v>
      </c>
      <c r="C111" s="143" t="s">
        <v>125</v>
      </c>
      <c r="D111" s="44">
        <v>967</v>
      </c>
      <c r="E111" s="110">
        <f>D111*100/1549</f>
        <v>62.427372498386056</v>
      </c>
      <c r="G111" s="18"/>
    </row>
    <row r="112" spans="1:5" ht="12" customHeight="1">
      <c r="A112" s="200"/>
      <c r="B112" s="147" t="s">
        <v>140</v>
      </c>
      <c r="C112" s="143" t="s">
        <v>125</v>
      </c>
      <c r="D112" s="44"/>
      <c r="E112" s="46"/>
    </row>
    <row r="113" spans="1:5" ht="12" customHeight="1">
      <c r="A113" s="105" t="s">
        <v>141</v>
      </c>
      <c r="B113" s="155" t="s">
        <v>142</v>
      </c>
      <c r="C113" s="143" t="s">
        <v>125</v>
      </c>
      <c r="D113" s="154"/>
      <c r="E113" s="153"/>
    </row>
    <row r="114" spans="1:5" ht="12" customHeight="1">
      <c r="A114" s="105" t="s">
        <v>143</v>
      </c>
      <c r="B114" s="23" t="s">
        <v>144</v>
      </c>
      <c r="C114" s="21" t="s">
        <v>145</v>
      </c>
      <c r="D114" s="49"/>
      <c r="E114" s="50"/>
    </row>
    <row r="115" spans="1:5" ht="13.5" customHeight="1" thickBot="1">
      <c r="A115" s="51" t="s">
        <v>146</v>
      </c>
      <c r="B115" s="22" t="s">
        <v>147</v>
      </c>
      <c r="C115" s="21" t="s">
        <v>148</v>
      </c>
      <c r="D115" s="49"/>
      <c r="E115" s="50"/>
    </row>
    <row r="116" spans="1:5" ht="15.75" customHeight="1" thickBot="1">
      <c r="A116" s="213" t="s">
        <v>149</v>
      </c>
      <c r="B116" s="214"/>
      <c r="C116" s="214"/>
      <c r="D116" s="214"/>
      <c r="E116" s="215"/>
    </row>
    <row r="117" spans="1:5" ht="32.25" customHeight="1">
      <c r="A117" s="203" t="s">
        <v>150</v>
      </c>
      <c r="B117" s="52" t="s">
        <v>151</v>
      </c>
      <c r="C117" s="53" t="s">
        <v>125</v>
      </c>
      <c r="D117" s="113"/>
      <c r="E117" s="112"/>
    </row>
    <row r="118" spans="1:5" ht="12.75">
      <c r="A118" s="191"/>
      <c r="B118" s="186" t="s">
        <v>152</v>
      </c>
      <c r="C118" s="187"/>
      <c r="D118" s="187"/>
      <c r="E118" s="188"/>
    </row>
    <row r="119" spans="1:5" ht="12.75">
      <c r="A119" s="191"/>
      <c r="B119" s="22" t="s">
        <v>75</v>
      </c>
      <c r="C119" s="29" t="s">
        <v>125</v>
      </c>
      <c r="D119" s="23"/>
      <c r="E119" s="24"/>
    </row>
    <row r="120" spans="1:5" ht="12.75">
      <c r="A120" s="191"/>
      <c r="B120" s="22" t="s">
        <v>153</v>
      </c>
      <c r="C120" s="29" t="s">
        <v>125</v>
      </c>
      <c r="D120" s="23"/>
      <c r="E120" s="24"/>
    </row>
    <row r="121" spans="1:5" ht="12.75">
      <c r="A121" s="200"/>
      <c r="B121" s="22" t="s">
        <v>77</v>
      </c>
      <c r="C121" s="29" t="s">
        <v>125</v>
      </c>
      <c r="D121" s="23"/>
      <c r="E121" s="24"/>
    </row>
    <row r="122" spans="1:5" ht="12.75">
      <c r="A122" s="219" t="s">
        <v>154</v>
      </c>
      <c r="B122" s="216" t="s">
        <v>155</v>
      </c>
      <c r="C122" s="217"/>
      <c r="D122" s="217"/>
      <c r="E122" s="218"/>
    </row>
    <row r="123" spans="1:5" ht="12.75">
      <c r="A123" s="220"/>
      <c r="B123" s="22" t="s">
        <v>156</v>
      </c>
      <c r="C123" s="29" t="s">
        <v>157</v>
      </c>
      <c r="D123" s="23"/>
      <c r="E123" s="24"/>
    </row>
    <row r="124" spans="1:5" ht="12.75">
      <c r="A124" s="220"/>
      <c r="B124" s="22" t="s">
        <v>158</v>
      </c>
      <c r="C124" s="29" t="s">
        <v>157</v>
      </c>
      <c r="D124" s="23"/>
      <c r="E124" s="24"/>
    </row>
    <row r="125" spans="1:5" ht="12.75" customHeight="1" thickBot="1">
      <c r="A125" s="221"/>
      <c r="B125" s="48" t="s">
        <v>159</v>
      </c>
      <c r="C125" s="54" t="s">
        <v>157</v>
      </c>
      <c r="D125" s="49"/>
      <c r="E125" s="50"/>
    </row>
    <row r="126" spans="1:5" ht="34.5" customHeight="1" thickBot="1">
      <c r="A126" s="213" t="s">
        <v>160</v>
      </c>
      <c r="B126" s="214"/>
      <c r="C126" s="214"/>
      <c r="D126" s="214"/>
      <c r="E126" s="215"/>
    </row>
    <row r="127" spans="1:9" ht="15" customHeight="1">
      <c r="A127" s="203" t="s">
        <v>161</v>
      </c>
      <c r="B127" s="152" t="s">
        <v>162</v>
      </c>
      <c r="C127" s="151" t="s">
        <v>125</v>
      </c>
      <c r="D127" s="150">
        <f>D129+D131+D132+D133</f>
        <v>51302.8</v>
      </c>
      <c r="E127" s="149">
        <f>D127*100/45542.28</f>
        <v>112.64872992744326</v>
      </c>
      <c r="I127" s="18"/>
    </row>
    <row r="128" spans="1:9" ht="12.75" customHeight="1">
      <c r="A128" s="227"/>
      <c r="B128" s="210" t="s">
        <v>98</v>
      </c>
      <c r="C128" s="211"/>
      <c r="D128" s="211"/>
      <c r="E128" s="212"/>
      <c r="I128" s="18"/>
    </row>
    <row r="129" spans="1:9" ht="12.75">
      <c r="A129" s="227"/>
      <c r="B129" s="148" t="s">
        <v>163</v>
      </c>
      <c r="C129" s="143" t="s">
        <v>125</v>
      </c>
      <c r="D129" s="44">
        <f>SUM(D131:D135)</f>
        <v>25651.4</v>
      </c>
      <c r="E129" s="110">
        <f>D129*100/22771.14</f>
        <v>112.64872992744326</v>
      </c>
      <c r="I129" s="18"/>
    </row>
    <row r="130" spans="1:9" ht="12.75">
      <c r="A130" s="227"/>
      <c r="B130" s="147" t="s">
        <v>98</v>
      </c>
      <c r="C130" s="143"/>
      <c r="D130" s="44"/>
      <c r="E130" s="110"/>
      <c r="I130" s="18"/>
    </row>
    <row r="131" spans="1:9" ht="12.75">
      <c r="A131" s="227"/>
      <c r="B131" s="147" t="s">
        <v>164</v>
      </c>
      <c r="C131" s="143" t="s">
        <v>125</v>
      </c>
      <c r="D131" s="44">
        <v>11420.27</v>
      </c>
      <c r="E131" s="110">
        <f>D131*100/10083.36</f>
        <v>113.25857650624394</v>
      </c>
      <c r="I131" s="18"/>
    </row>
    <row r="132" spans="1:9" ht="12.75" customHeight="1">
      <c r="A132" s="227"/>
      <c r="B132" s="147" t="s">
        <v>165</v>
      </c>
      <c r="C132" s="143" t="s">
        <v>125</v>
      </c>
      <c r="D132" s="44">
        <v>2332.19</v>
      </c>
      <c r="E132" s="110">
        <f>D132*100/1833.2</f>
        <v>127.2196159720707</v>
      </c>
      <c r="I132" s="18"/>
    </row>
    <row r="133" spans="1:9" ht="12.75">
      <c r="A133" s="227"/>
      <c r="B133" s="147" t="s">
        <v>166</v>
      </c>
      <c r="C133" s="143" t="s">
        <v>125</v>
      </c>
      <c r="D133" s="44">
        <v>11898.94</v>
      </c>
      <c r="E133" s="110">
        <f>D133*100/10854.58</f>
        <v>109.62137641437992</v>
      </c>
      <c r="I133" s="18"/>
    </row>
    <row r="134" spans="1:9" ht="11.25" customHeight="1">
      <c r="A134" s="227"/>
      <c r="B134" s="147" t="s">
        <v>167</v>
      </c>
      <c r="C134" s="143" t="s">
        <v>125</v>
      </c>
      <c r="D134" s="44"/>
      <c r="E134" s="110"/>
      <c r="I134" s="18"/>
    </row>
    <row r="135" spans="1:9" ht="27" customHeight="1">
      <c r="A135" s="227"/>
      <c r="B135" s="147" t="s">
        <v>168</v>
      </c>
      <c r="C135" s="143" t="s">
        <v>125</v>
      </c>
      <c r="D135" s="44"/>
      <c r="E135" s="110"/>
      <c r="I135" s="18"/>
    </row>
    <row r="136" spans="1:9" ht="15" customHeight="1">
      <c r="A136" s="227"/>
      <c r="B136" s="148" t="s">
        <v>169</v>
      </c>
      <c r="C136" s="143" t="s">
        <v>125</v>
      </c>
      <c r="D136" s="142">
        <f>D137+D138+D139+D140+D141</f>
        <v>9789.119999999999</v>
      </c>
      <c r="E136" s="110">
        <f>D136*100/3379.14</f>
        <v>289.6926436904064</v>
      </c>
      <c r="I136" s="18"/>
    </row>
    <row r="137" spans="1:9" ht="27" customHeight="1">
      <c r="A137" s="227"/>
      <c r="B137" s="147" t="s">
        <v>170</v>
      </c>
      <c r="C137" s="143" t="s">
        <v>125</v>
      </c>
      <c r="D137" s="44">
        <v>4456.9</v>
      </c>
      <c r="E137" s="110">
        <f>D137*100/2593.28</f>
        <v>171.8634316386969</v>
      </c>
      <c r="I137" s="18"/>
    </row>
    <row r="138" spans="1:9" ht="27" customHeight="1">
      <c r="A138" s="227"/>
      <c r="B138" s="146" t="s">
        <v>171</v>
      </c>
      <c r="C138" s="143" t="s">
        <v>125</v>
      </c>
      <c r="D138" s="44">
        <v>1310.12</v>
      </c>
      <c r="E138" s="110">
        <f>D138*100/409.14</f>
        <v>320.21312997995796</v>
      </c>
      <c r="I138" s="18"/>
    </row>
    <row r="139" spans="1:9" ht="27" customHeight="1">
      <c r="A139" s="227"/>
      <c r="B139" s="145" t="s">
        <v>172</v>
      </c>
      <c r="C139" s="143" t="s">
        <v>125</v>
      </c>
      <c r="D139" s="44">
        <v>3700.49</v>
      </c>
      <c r="E139" s="110">
        <f>D139*100/11211.74</f>
        <v>33.00549245701381</v>
      </c>
      <c r="I139" s="18"/>
    </row>
    <row r="140" spans="1:9" ht="15.75" customHeight="1">
      <c r="A140" s="227"/>
      <c r="B140" s="43" t="s">
        <v>173</v>
      </c>
      <c r="C140" s="143" t="s">
        <v>125</v>
      </c>
      <c r="D140" s="44">
        <v>321.61</v>
      </c>
      <c r="E140" s="110">
        <f>D140*100/59.73</f>
        <v>538.4396450694793</v>
      </c>
      <c r="I140" s="55"/>
    </row>
    <row r="141" spans="1:9" ht="12.75">
      <c r="A141" s="227"/>
      <c r="B141" s="144" t="s">
        <v>174</v>
      </c>
      <c r="C141" s="143" t="s">
        <v>125</v>
      </c>
      <c r="D141" s="142">
        <v>0</v>
      </c>
      <c r="E141" s="110">
        <f>D141*100/6.12</f>
        <v>0</v>
      </c>
      <c r="I141" s="55"/>
    </row>
    <row r="142" spans="1:9" ht="28.5" customHeight="1">
      <c r="A142" s="227"/>
      <c r="B142" s="141" t="s">
        <v>175</v>
      </c>
      <c r="C142" s="140" t="s">
        <v>125</v>
      </c>
      <c r="D142" s="139">
        <v>143937.04</v>
      </c>
      <c r="E142" s="138">
        <f>D142*100/19667.2</f>
        <v>731.8634070940449</v>
      </c>
      <c r="I142" s="55"/>
    </row>
    <row r="143" spans="1:9" ht="11.25" customHeight="1">
      <c r="A143" s="190" t="s">
        <v>176</v>
      </c>
      <c r="B143" s="137" t="s">
        <v>177</v>
      </c>
      <c r="C143" s="29" t="s">
        <v>125</v>
      </c>
      <c r="D143" s="136">
        <v>183170.6</v>
      </c>
      <c r="E143" s="135">
        <f>D143*100/25728.4</f>
        <v>711.939335520281</v>
      </c>
      <c r="I143" s="55"/>
    </row>
    <row r="144" spans="1:9" ht="12" customHeight="1">
      <c r="A144" s="227"/>
      <c r="B144" s="22" t="s">
        <v>178</v>
      </c>
      <c r="C144" s="29" t="s">
        <v>125</v>
      </c>
      <c r="D144" s="132">
        <v>13780.21</v>
      </c>
      <c r="E144" s="131">
        <f>D144*100/11415.1</f>
        <v>120.71913518059412</v>
      </c>
      <c r="F144" s="55"/>
      <c r="I144" s="18"/>
    </row>
    <row r="145" spans="1:9" ht="12" customHeight="1">
      <c r="A145" s="227"/>
      <c r="B145" s="134" t="s">
        <v>179</v>
      </c>
      <c r="C145" s="29" t="s">
        <v>125</v>
      </c>
      <c r="D145" s="128">
        <v>157.96</v>
      </c>
      <c r="E145" s="131">
        <f>D145*100/207.67</f>
        <v>76.06298454278424</v>
      </c>
      <c r="F145" s="18"/>
      <c r="I145" s="18"/>
    </row>
    <row r="146" spans="1:9" ht="25.5" customHeight="1">
      <c r="A146" s="227"/>
      <c r="B146" s="130" t="s">
        <v>180</v>
      </c>
      <c r="C146" s="29" t="s">
        <v>125</v>
      </c>
      <c r="D146" s="128"/>
      <c r="E146" s="131"/>
      <c r="F146" s="18"/>
      <c r="I146" s="55"/>
    </row>
    <row r="147" spans="1:9" ht="12" customHeight="1">
      <c r="A147" s="227"/>
      <c r="B147" s="134" t="s">
        <v>181</v>
      </c>
      <c r="C147" s="29" t="s">
        <v>125</v>
      </c>
      <c r="D147" s="132">
        <v>10209.08</v>
      </c>
      <c r="E147" s="131">
        <f>D147*100/7629.9</f>
        <v>133.80358851361092</v>
      </c>
      <c r="F147" s="55"/>
      <c r="I147" s="18"/>
    </row>
    <row r="148" spans="1:9" ht="12" customHeight="1">
      <c r="A148" s="227"/>
      <c r="B148" s="134" t="s">
        <v>182</v>
      </c>
      <c r="C148" s="29" t="s">
        <v>125</v>
      </c>
      <c r="D148" s="128">
        <v>71551.06</v>
      </c>
      <c r="E148" s="131">
        <f>D148*100/19159.83</f>
        <v>373.44308378519014</v>
      </c>
      <c r="F148" s="18"/>
      <c r="I148" s="18"/>
    </row>
    <row r="149" spans="1:9" ht="12.75">
      <c r="A149" s="227"/>
      <c r="B149" s="134" t="s">
        <v>183</v>
      </c>
      <c r="C149" s="29" t="s">
        <v>125</v>
      </c>
      <c r="D149" s="128"/>
      <c r="E149" s="131"/>
      <c r="F149" s="18"/>
      <c r="I149" s="55"/>
    </row>
    <row r="150" spans="1:9" ht="13.5" customHeight="1">
      <c r="A150" s="227"/>
      <c r="B150" s="134" t="s">
        <v>184</v>
      </c>
      <c r="C150" s="29" t="s">
        <v>125</v>
      </c>
      <c r="D150" s="132">
        <v>3896.52</v>
      </c>
      <c r="E150" s="131">
        <f>D150*100/3581.3</f>
        <v>108.80183173707871</v>
      </c>
      <c r="F150" s="55"/>
      <c r="I150" s="18"/>
    </row>
    <row r="151" spans="1:9" ht="12.75" customHeight="1">
      <c r="A151" s="227"/>
      <c r="B151" s="133" t="s">
        <v>185</v>
      </c>
      <c r="C151" s="29" t="s">
        <v>125</v>
      </c>
      <c r="D151" s="128">
        <v>81988.08</v>
      </c>
      <c r="E151" s="131">
        <f>D151*100/11548.44</f>
        <v>709.9493957625446</v>
      </c>
      <c r="F151" s="18"/>
      <c r="I151" s="18"/>
    </row>
    <row r="152" spans="1:9" ht="12.75" customHeight="1">
      <c r="A152" s="227"/>
      <c r="B152" s="130" t="s">
        <v>186</v>
      </c>
      <c r="C152" s="29" t="s">
        <v>125</v>
      </c>
      <c r="D152" s="128"/>
      <c r="E152" s="131"/>
      <c r="F152" s="18"/>
      <c r="I152" s="55"/>
    </row>
    <row r="153" spans="1:9" ht="12.75" customHeight="1">
      <c r="A153" s="227"/>
      <c r="B153" s="130" t="s">
        <v>187</v>
      </c>
      <c r="C153" s="29" t="s">
        <v>125</v>
      </c>
      <c r="D153" s="132">
        <v>1587.64</v>
      </c>
      <c r="E153" s="131">
        <f>D153*100/3043.8</f>
        <v>52.15980024968789</v>
      </c>
      <c r="F153" s="55"/>
      <c r="I153" s="18"/>
    </row>
    <row r="154" spans="1:9" ht="12.75" customHeight="1">
      <c r="A154" s="227"/>
      <c r="B154" s="130" t="s">
        <v>188</v>
      </c>
      <c r="C154" s="29" t="s">
        <v>125</v>
      </c>
      <c r="D154" s="128"/>
      <c r="E154" s="24"/>
      <c r="F154" s="18"/>
      <c r="I154" s="18"/>
    </row>
    <row r="155" spans="1:9" ht="13.5" customHeight="1">
      <c r="A155" s="227"/>
      <c r="B155" s="130" t="s">
        <v>189</v>
      </c>
      <c r="C155" s="29" t="s">
        <v>125</v>
      </c>
      <c r="D155" s="128"/>
      <c r="E155" s="24"/>
      <c r="F155" s="18"/>
      <c r="I155" s="18"/>
    </row>
    <row r="156" spans="1:9" ht="13.5" customHeight="1">
      <c r="A156" s="227"/>
      <c r="B156" s="130" t="s">
        <v>190</v>
      </c>
      <c r="C156" s="29" t="s">
        <v>125</v>
      </c>
      <c r="D156" s="128"/>
      <c r="E156" s="24"/>
      <c r="F156" s="18"/>
      <c r="I156" s="18"/>
    </row>
    <row r="157" spans="1:9" ht="26.25" customHeight="1">
      <c r="A157" s="228"/>
      <c r="B157" s="129" t="s">
        <v>191</v>
      </c>
      <c r="C157" s="29" t="s">
        <v>125</v>
      </c>
      <c r="D157" s="128"/>
      <c r="E157" s="50"/>
      <c r="F157" s="18"/>
      <c r="I157" s="18"/>
    </row>
    <row r="158" spans="1:9" ht="27.75" customHeight="1">
      <c r="A158" s="105" t="s">
        <v>192</v>
      </c>
      <c r="B158" s="52" t="s">
        <v>193</v>
      </c>
      <c r="C158" s="53" t="s">
        <v>194</v>
      </c>
      <c r="D158" s="127">
        <f>D127/D9*1000</f>
        <v>7998.5656376676025</v>
      </c>
      <c r="E158" s="110">
        <f>D158*100/4240.8</f>
        <v>188.60982922249582</v>
      </c>
      <c r="F158" s="18"/>
      <c r="I158" s="18"/>
    </row>
    <row r="159" spans="1:6" ht="26.25" thickBot="1">
      <c r="A159" s="107" t="s">
        <v>195</v>
      </c>
      <c r="B159" s="59" t="s">
        <v>196</v>
      </c>
      <c r="C159" s="31" t="s">
        <v>194</v>
      </c>
      <c r="D159" s="126">
        <f>D143/D9*1000</f>
        <v>28557.935765512942</v>
      </c>
      <c r="E159" s="110">
        <f>D159*100/4008.2</f>
        <v>712.4877941597961</v>
      </c>
      <c r="F159" s="18"/>
    </row>
    <row r="160" spans="1:5" ht="19.5" customHeight="1" thickBot="1">
      <c r="A160" s="56"/>
      <c r="B160" s="225" t="s">
        <v>197</v>
      </c>
      <c r="C160" s="225"/>
      <c r="D160" s="225"/>
      <c r="E160" s="226"/>
    </row>
    <row r="161" spans="1:5" ht="53.25" customHeight="1" thickBot="1">
      <c r="A161" s="106" t="s">
        <v>198</v>
      </c>
      <c r="B161" s="125" t="s">
        <v>199</v>
      </c>
      <c r="C161" s="124" t="s">
        <v>200</v>
      </c>
      <c r="D161" s="123">
        <v>92</v>
      </c>
      <c r="E161" s="122">
        <f>D161*100/49</f>
        <v>187.75510204081633</v>
      </c>
    </row>
    <row r="162" spans="1:5" ht="21" customHeight="1" thickBot="1">
      <c r="A162" s="229" t="s">
        <v>201</v>
      </c>
      <c r="B162" s="225"/>
      <c r="C162" s="225"/>
      <c r="D162" s="225"/>
      <c r="E162" s="230"/>
    </row>
    <row r="163" spans="1:11" ht="25.5">
      <c r="A163" s="51" t="s">
        <v>202</v>
      </c>
      <c r="B163" s="48" t="s">
        <v>203</v>
      </c>
      <c r="C163" s="121" t="s">
        <v>204</v>
      </c>
      <c r="D163" s="120" t="s">
        <v>303</v>
      </c>
      <c r="E163" s="119" t="s">
        <v>304</v>
      </c>
      <c r="J163" s="57"/>
      <c r="K163" s="57"/>
    </row>
    <row r="164" spans="1:11" ht="15.75" customHeight="1">
      <c r="A164" s="118"/>
      <c r="B164" s="117" t="s">
        <v>205</v>
      </c>
      <c r="C164" s="21" t="s">
        <v>204</v>
      </c>
      <c r="D164" s="116" t="s">
        <v>305</v>
      </c>
      <c r="E164" s="116" t="s">
        <v>306</v>
      </c>
      <c r="J164" s="57"/>
      <c r="K164" s="57"/>
    </row>
    <row r="165" spans="1:5" ht="15" customHeight="1">
      <c r="A165" s="58" t="s">
        <v>206</v>
      </c>
      <c r="B165" s="115" t="s">
        <v>207</v>
      </c>
      <c r="C165" s="114" t="s">
        <v>208</v>
      </c>
      <c r="D165" s="113">
        <v>28</v>
      </c>
      <c r="E165" s="112">
        <v>100</v>
      </c>
    </row>
    <row r="166" spans="1:5" ht="16.5" customHeight="1">
      <c r="A166" s="58" t="s">
        <v>209</v>
      </c>
      <c r="B166" s="23" t="s">
        <v>210</v>
      </c>
      <c r="C166" s="21" t="s">
        <v>211</v>
      </c>
      <c r="D166" s="111">
        <f>318*100/D9</f>
        <v>4.9579045837231055</v>
      </c>
      <c r="E166" s="110">
        <f>D166*100/5</f>
        <v>99.1580916744621</v>
      </c>
    </row>
    <row r="167" spans="1:5" ht="25.5">
      <c r="A167" s="19" t="s">
        <v>212</v>
      </c>
      <c r="B167" s="20" t="s">
        <v>213</v>
      </c>
      <c r="C167" s="21" t="s">
        <v>211</v>
      </c>
      <c r="D167" s="44">
        <v>23.9</v>
      </c>
      <c r="E167" s="46">
        <v>68.5</v>
      </c>
    </row>
    <row r="168" spans="1:5" ht="26.25" customHeight="1">
      <c r="A168" s="19" t="s">
        <v>214</v>
      </c>
      <c r="B168" s="22" t="s">
        <v>215</v>
      </c>
      <c r="C168" s="21" t="s">
        <v>211</v>
      </c>
      <c r="D168" s="44">
        <v>96</v>
      </c>
      <c r="E168" s="46">
        <v>97.6</v>
      </c>
    </row>
    <row r="169" spans="1:5" ht="39.75" customHeight="1">
      <c r="A169" s="190" t="s">
        <v>216</v>
      </c>
      <c r="B169" s="22" t="s">
        <v>217</v>
      </c>
      <c r="C169" s="21" t="s">
        <v>211</v>
      </c>
      <c r="D169" s="44">
        <v>81.5</v>
      </c>
      <c r="E169" s="46">
        <v>103.2</v>
      </c>
    </row>
    <row r="170" spans="1:5" ht="16.5" customHeight="1">
      <c r="A170" s="231"/>
      <c r="B170" s="222" t="s">
        <v>98</v>
      </c>
      <c r="C170" s="223"/>
      <c r="D170" s="223"/>
      <c r="E170" s="224"/>
    </row>
    <row r="171" spans="1:5" ht="13.5" customHeight="1">
      <c r="A171" s="231"/>
      <c r="B171" s="22" t="s">
        <v>218</v>
      </c>
      <c r="C171" s="21" t="s">
        <v>211</v>
      </c>
      <c r="D171" s="44">
        <v>100</v>
      </c>
      <c r="E171" s="46">
        <v>105.3</v>
      </c>
    </row>
    <row r="172" spans="1:5" ht="12.75" customHeight="1">
      <c r="A172" s="231"/>
      <c r="B172" s="22" t="s">
        <v>219</v>
      </c>
      <c r="C172" s="21" t="s">
        <v>211</v>
      </c>
      <c r="D172" s="44">
        <v>91.6</v>
      </c>
      <c r="E172" s="46">
        <v>106.1</v>
      </c>
    </row>
    <row r="173" spans="1:5" ht="12" customHeight="1">
      <c r="A173" s="231"/>
      <c r="B173" s="22" t="s">
        <v>220</v>
      </c>
      <c r="C173" s="21" t="s">
        <v>211</v>
      </c>
      <c r="D173" s="44">
        <v>64</v>
      </c>
      <c r="E173" s="46">
        <v>98.8</v>
      </c>
    </row>
    <row r="174" spans="1:5" ht="11.25" customHeight="1">
      <c r="A174" s="231"/>
      <c r="B174" s="22" t="s">
        <v>221</v>
      </c>
      <c r="C174" s="21" t="s">
        <v>86</v>
      </c>
      <c r="D174" s="44">
        <v>54.7</v>
      </c>
      <c r="E174" s="46">
        <v>102.2</v>
      </c>
    </row>
    <row r="175" spans="1:5" ht="13.5" customHeight="1">
      <c r="A175" s="58" t="s">
        <v>222</v>
      </c>
      <c r="B175" s="22" t="s">
        <v>223</v>
      </c>
      <c r="C175" s="21" t="s">
        <v>53</v>
      </c>
      <c r="D175" s="23"/>
      <c r="E175" s="24"/>
    </row>
    <row r="176" spans="1:5" ht="27.75" customHeight="1">
      <c r="A176" s="58" t="s">
        <v>224</v>
      </c>
      <c r="B176" s="22" t="s">
        <v>225</v>
      </c>
      <c r="C176" s="21" t="s">
        <v>53</v>
      </c>
      <c r="D176" s="23"/>
      <c r="E176" s="24"/>
    </row>
    <row r="177" spans="1:5" ht="27.75" customHeight="1">
      <c r="A177" s="58" t="s">
        <v>226</v>
      </c>
      <c r="B177" s="22" t="s">
        <v>227</v>
      </c>
      <c r="C177" s="21" t="s">
        <v>200</v>
      </c>
      <c r="D177" s="23"/>
      <c r="E177" s="24"/>
    </row>
    <row r="178" spans="1:5" ht="29.25" customHeight="1" thickBot="1">
      <c r="A178" s="107" t="s">
        <v>228</v>
      </c>
      <c r="B178" s="59" t="s">
        <v>229</v>
      </c>
      <c r="C178" s="60" t="s">
        <v>200</v>
      </c>
      <c r="D178" s="32"/>
      <c r="E178" s="33"/>
    </row>
    <row r="179" ht="15" customHeight="1">
      <c r="A179" s="61"/>
    </row>
    <row r="180" ht="24" customHeight="1">
      <c r="A180" s="61"/>
    </row>
    <row r="181" ht="12.75">
      <c r="A181" s="61"/>
    </row>
    <row r="182" ht="12.75">
      <c r="A182" s="61"/>
    </row>
    <row r="188" ht="10.5" customHeight="1"/>
    <row r="189" ht="11.25" customHeight="1"/>
    <row r="190" ht="11.25" customHeight="1"/>
    <row r="191" ht="11.25" customHeight="1"/>
    <row r="192" ht="11.25" customHeight="1"/>
    <row r="195" spans="1:3" ht="25.5" customHeight="1">
      <c r="A195" s="14"/>
      <c r="C195" s="14"/>
    </row>
    <row r="196" spans="1:3" ht="12.75" customHeight="1">
      <c r="A196" s="14"/>
      <c r="C196" s="14"/>
    </row>
    <row r="287" spans="1:3" ht="37.5" customHeight="1">
      <c r="A287" s="14"/>
      <c r="C287" s="14"/>
    </row>
    <row r="298" spans="1:3" ht="12.75" customHeight="1">
      <c r="A298" s="14"/>
      <c r="C298" s="14"/>
    </row>
    <row r="299" spans="1:3" ht="65.25" customHeight="1">
      <c r="A299" s="14"/>
      <c r="C299" s="14"/>
    </row>
    <row r="300" spans="1:3" ht="13.5" customHeight="1">
      <c r="A300" s="14"/>
      <c r="C300" s="14"/>
    </row>
    <row r="301" spans="1:3" ht="13.5" customHeight="1">
      <c r="A301" s="14"/>
      <c r="C301" s="14"/>
    </row>
    <row r="302" spans="1:3" ht="13.5" customHeight="1">
      <c r="A302" s="14"/>
      <c r="C302" s="14"/>
    </row>
    <row r="303" spans="1:3" ht="13.5" customHeight="1">
      <c r="A303" s="14"/>
      <c r="C303" s="14"/>
    </row>
    <row r="304" spans="1:3" ht="13.5" customHeight="1">
      <c r="A304" s="14"/>
      <c r="C304" s="14"/>
    </row>
    <row r="305" spans="1:3" ht="13.5" customHeight="1">
      <c r="A305" s="14"/>
      <c r="C305" s="14"/>
    </row>
    <row r="306" spans="1:3" ht="13.5" customHeight="1">
      <c r="A306" s="14"/>
      <c r="C306" s="14"/>
    </row>
    <row r="310" spans="1:3" ht="13.5" customHeight="1">
      <c r="A310" s="14"/>
      <c r="C310" s="14"/>
    </row>
    <row r="312" spans="1:3" ht="12" customHeight="1">
      <c r="A312" s="14"/>
      <c r="C312" s="14"/>
    </row>
    <row r="316" spans="1:3" ht="13.5" customHeight="1">
      <c r="A316" s="14"/>
      <c r="C316" s="14"/>
    </row>
    <row r="317" spans="1:3" ht="64.5" customHeight="1">
      <c r="A317" s="14"/>
      <c r="C317" s="14"/>
    </row>
    <row r="323" spans="1:3" ht="13.5" customHeight="1">
      <c r="A323" s="14"/>
      <c r="C323" s="14"/>
    </row>
    <row r="326" spans="1:3" ht="14.25" customHeight="1">
      <c r="A326" s="14"/>
      <c r="C326" s="14"/>
    </row>
    <row r="354" spans="1:3" ht="12.75" customHeight="1">
      <c r="A354" s="14"/>
      <c r="C354" s="14"/>
    </row>
    <row r="383" spans="1:3" ht="13.5" customHeight="1">
      <c r="A383" s="14"/>
      <c r="C383" s="14"/>
    </row>
    <row r="392" spans="1:3" ht="39.75" customHeight="1">
      <c r="A392" s="14"/>
      <c r="C392" s="14"/>
    </row>
    <row r="399" spans="1:3" ht="13.5" customHeight="1">
      <c r="A399" s="14"/>
      <c r="C399" s="14"/>
    </row>
    <row r="404" spans="1:3" ht="14.25" customHeight="1">
      <c r="A404" s="14"/>
      <c r="C404" s="14"/>
    </row>
    <row r="405" spans="1:3" ht="24" customHeight="1">
      <c r="A405" s="14"/>
      <c r="C405" s="14"/>
    </row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9.8515625" style="76" customWidth="1"/>
    <col min="2" max="2" width="9.8515625" style="77" customWidth="1"/>
    <col min="3" max="3" width="13.7109375" style="78" customWidth="1"/>
    <col min="4" max="4" width="23.140625" style="78" customWidth="1"/>
    <col min="5" max="16384" width="9.140625" style="64" customWidth="1"/>
  </cols>
  <sheetData>
    <row r="1" spans="1:4" ht="15.75">
      <c r="A1" s="62"/>
      <c r="B1" s="63"/>
      <c r="C1" s="232" t="s">
        <v>230</v>
      </c>
      <c r="D1" s="232"/>
    </row>
    <row r="2" spans="1:4" ht="15.75">
      <c r="A2" s="62"/>
      <c r="B2" s="63"/>
      <c r="C2" s="108"/>
      <c r="D2" s="108"/>
    </row>
    <row r="3" spans="1:4" ht="15" customHeight="1">
      <c r="A3" s="233" t="s">
        <v>231</v>
      </c>
      <c r="B3" s="233"/>
      <c r="C3" s="234"/>
      <c r="D3" s="234"/>
    </row>
    <row r="4" spans="1:4" ht="15">
      <c r="A4" s="234"/>
      <c r="B4" s="234"/>
      <c r="C4" s="234"/>
      <c r="D4" s="234"/>
    </row>
    <row r="5" spans="1:4" ht="21" customHeight="1">
      <c r="A5" s="234" t="s">
        <v>232</v>
      </c>
      <c r="B5" s="234"/>
      <c r="C5" s="234"/>
      <c r="D5" s="234"/>
    </row>
    <row r="6" spans="1:4" ht="35.25" customHeight="1">
      <c r="A6" s="233" t="s">
        <v>233</v>
      </c>
      <c r="B6" s="233"/>
      <c r="C6" s="233"/>
      <c r="D6" s="233"/>
    </row>
    <row r="7" spans="1:4" ht="36" customHeight="1">
      <c r="A7" s="235" t="s">
        <v>308</v>
      </c>
      <c r="B7" s="235"/>
      <c r="C7" s="235"/>
      <c r="D7" s="235"/>
    </row>
    <row r="8" spans="1:4" ht="12.75" customHeight="1">
      <c r="A8" s="65"/>
      <c r="B8" s="66"/>
      <c r="C8" s="67"/>
      <c r="D8" s="67"/>
    </row>
    <row r="9" spans="1:4" ht="60.75" customHeight="1">
      <c r="A9" s="68"/>
      <c r="B9" s="69" t="s">
        <v>48</v>
      </c>
      <c r="C9" s="70" t="s">
        <v>234</v>
      </c>
      <c r="D9" s="70" t="s">
        <v>235</v>
      </c>
    </row>
    <row r="10" spans="1:4" ht="25.5">
      <c r="A10" s="71" t="s">
        <v>236</v>
      </c>
      <c r="B10" s="72" t="s">
        <v>125</v>
      </c>
      <c r="C10" s="73">
        <v>582</v>
      </c>
      <c r="D10" s="73">
        <v>21</v>
      </c>
    </row>
    <row r="11" spans="1:4" ht="15.75">
      <c r="A11" s="74" t="s">
        <v>237</v>
      </c>
      <c r="B11" s="75" t="s">
        <v>53</v>
      </c>
      <c r="C11" s="73">
        <v>41</v>
      </c>
      <c r="D11" s="73">
        <v>-21</v>
      </c>
    </row>
    <row r="12" spans="1:4" ht="15.75">
      <c r="A12" s="74" t="s">
        <v>238</v>
      </c>
      <c r="B12" s="75" t="s">
        <v>89</v>
      </c>
      <c r="C12" s="73"/>
      <c r="D12" s="73"/>
    </row>
    <row r="13" spans="1:4" ht="15.75">
      <c r="A13" s="71" t="s">
        <v>239</v>
      </c>
      <c r="B13" s="72" t="s">
        <v>97</v>
      </c>
      <c r="C13" s="73">
        <v>27800</v>
      </c>
      <c r="D13" s="73">
        <v>10</v>
      </c>
    </row>
    <row r="14" spans="1:4" ht="38.25">
      <c r="A14" s="71" t="s">
        <v>240</v>
      </c>
      <c r="B14" s="72" t="s">
        <v>105</v>
      </c>
      <c r="C14" s="73"/>
      <c r="D14" s="73"/>
    </row>
    <row r="15" spans="1:4" ht="15.75">
      <c r="A15" s="74" t="s">
        <v>241</v>
      </c>
      <c r="B15" s="75"/>
      <c r="C15" s="73">
        <v>345</v>
      </c>
      <c r="D15" s="73">
        <v>-28</v>
      </c>
    </row>
    <row r="16" spans="1:4" ht="15.75">
      <c r="A16" s="74" t="s">
        <v>307</v>
      </c>
      <c r="B16" s="75"/>
      <c r="C16" s="73">
        <v>325</v>
      </c>
      <c r="D16" s="73">
        <v>100</v>
      </c>
    </row>
    <row r="17" spans="1:4" ht="15.75">
      <c r="A17" s="74"/>
      <c r="B17" s="75"/>
      <c r="C17" s="73"/>
      <c r="D17" s="73"/>
    </row>
    <row r="18" spans="1:4" ht="15.75">
      <c r="A18" s="74" t="s">
        <v>242</v>
      </c>
      <c r="B18" s="75" t="s">
        <v>125</v>
      </c>
      <c r="C18" s="73"/>
      <c r="D18" s="73"/>
    </row>
    <row r="19" spans="1:4" ht="15.75">
      <c r="A19" s="74" t="s">
        <v>243</v>
      </c>
      <c r="B19" s="75"/>
      <c r="C19" s="73"/>
      <c r="D19" s="73">
        <v>-100</v>
      </c>
    </row>
    <row r="20" spans="1:4" ht="15.75">
      <c r="A20" s="74" t="s">
        <v>244</v>
      </c>
      <c r="B20" s="75"/>
      <c r="C20" s="73">
        <v>147479</v>
      </c>
      <c r="D20" s="73">
        <v>-20</v>
      </c>
    </row>
    <row r="21" spans="1:4" ht="15.75">
      <c r="A21" s="74" t="s">
        <v>245</v>
      </c>
      <c r="B21" s="75"/>
      <c r="C21" s="73"/>
      <c r="D21" s="73"/>
    </row>
    <row r="22" spans="1:4" ht="15.75">
      <c r="A22" s="74" t="s">
        <v>246</v>
      </c>
      <c r="B22" s="75"/>
      <c r="C22" s="73">
        <v>906</v>
      </c>
      <c r="D22" s="73">
        <v>-22</v>
      </c>
    </row>
    <row r="23" spans="1:4" ht="15.75">
      <c r="A23" s="74" t="s">
        <v>247</v>
      </c>
      <c r="B23" s="75" t="s">
        <v>125</v>
      </c>
      <c r="C23" s="73">
        <v>4050</v>
      </c>
      <c r="D23" s="73">
        <v>-32</v>
      </c>
    </row>
    <row r="24" spans="1:4" ht="15.75">
      <c r="A24" s="74" t="s">
        <v>248</v>
      </c>
      <c r="B24" s="75" t="s">
        <v>125</v>
      </c>
      <c r="C24" s="73">
        <v>527</v>
      </c>
      <c r="D24" s="73">
        <v>46</v>
      </c>
    </row>
    <row r="32" ht="15">
      <c r="A32" s="169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38.28125" style="79" customWidth="1"/>
    <col min="2" max="2" width="8.8515625" style="80" hidden="1" customWidth="1"/>
    <col min="3" max="3" width="18.8515625" style="81" customWidth="1"/>
    <col min="4" max="5" width="14.7109375" style="82" customWidth="1"/>
    <col min="6" max="6" width="28.7109375" style="82" hidden="1" customWidth="1"/>
    <col min="7" max="16384" width="9.140625" style="82" customWidth="1"/>
  </cols>
  <sheetData>
    <row r="1" spans="4:5" ht="15.75">
      <c r="D1" s="232" t="s">
        <v>249</v>
      </c>
      <c r="E1" s="236"/>
    </row>
    <row r="3" spans="1:5" ht="28.5" customHeight="1">
      <c r="A3" s="237" t="s">
        <v>250</v>
      </c>
      <c r="B3" s="237"/>
      <c r="C3" s="237"/>
      <c r="D3" s="237"/>
      <c r="E3" s="237"/>
    </row>
    <row r="4" spans="2:5" ht="15.75" hidden="1">
      <c r="B4" s="73" t="s">
        <v>251</v>
      </c>
      <c r="C4" s="73"/>
      <c r="D4" s="238" t="s">
        <v>252</v>
      </c>
      <c r="E4" s="239"/>
    </row>
    <row r="5" spans="1:5" ht="78" customHeight="1">
      <c r="A5" s="68"/>
      <c r="B5" s="69" t="s">
        <v>253</v>
      </c>
      <c r="C5" s="70" t="s">
        <v>48</v>
      </c>
      <c r="D5" s="70" t="s">
        <v>254</v>
      </c>
      <c r="E5" s="70" t="s">
        <v>255</v>
      </c>
    </row>
    <row r="6" spans="1:5" ht="46.5" customHeight="1">
      <c r="A6" s="83" t="s">
        <v>256</v>
      </c>
      <c r="B6" s="73"/>
      <c r="C6" s="84" t="s">
        <v>257</v>
      </c>
      <c r="D6" s="85"/>
      <c r="E6" s="84"/>
    </row>
    <row r="7" spans="1:5" ht="23.25" customHeight="1" hidden="1">
      <c r="A7" s="86"/>
      <c r="B7" s="87"/>
      <c r="C7" s="73"/>
      <c r="D7" s="88"/>
      <c r="E7" s="88"/>
    </row>
    <row r="8" spans="1:5" ht="24" customHeight="1" hidden="1">
      <c r="A8" s="86"/>
      <c r="B8" s="87"/>
      <c r="C8" s="73"/>
      <c r="D8" s="88"/>
      <c r="E8" s="88"/>
    </row>
    <row r="9" spans="1:5" ht="24" customHeight="1" hidden="1">
      <c r="A9" s="86"/>
      <c r="B9" s="87"/>
      <c r="C9" s="73"/>
      <c r="D9" s="88"/>
      <c r="E9" s="88"/>
    </row>
    <row r="10" spans="1:5" ht="24" customHeight="1" hidden="1">
      <c r="A10" s="86"/>
      <c r="B10" s="87"/>
      <c r="C10" s="73"/>
      <c r="D10" s="88"/>
      <c r="E10" s="88"/>
    </row>
    <row r="11" spans="1:5" ht="31.5" customHeight="1" hidden="1">
      <c r="A11" s="89" t="s">
        <v>258</v>
      </c>
      <c r="B11" s="73"/>
      <c r="C11" s="84" t="s">
        <v>259</v>
      </c>
      <c r="D11" s="90" t="s">
        <v>260</v>
      </c>
      <c r="E11" s="91"/>
    </row>
    <row r="12" spans="1:5" ht="26.25" customHeight="1">
      <c r="A12" s="89"/>
      <c r="B12" s="87" t="s">
        <v>261</v>
      </c>
      <c r="C12" s="73"/>
      <c r="D12" s="92"/>
      <c r="E12" s="92"/>
    </row>
    <row r="13" spans="1:5" ht="22.5" customHeight="1">
      <c r="A13" s="86"/>
      <c r="B13" s="73"/>
      <c r="C13" s="84"/>
      <c r="D13" s="92"/>
      <c r="E13" s="92"/>
    </row>
    <row r="14" spans="1:5" ht="24.75" customHeight="1">
      <c r="A14" s="89"/>
      <c r="B14" s="73"/>
      <c r="C14" s="84"/>
      <c r="D14" s="93"/>
      <c r="E14" s="94"/>
    </row>
    <row r="15" spans="1:5" ht="32.25" customHeight="1" hidden="1">
      <c r="A15" s="89" t="s">
        <v>262</v>
      </c>
      <c r="B15" s="73"/>
      <c r="C15" s="84" t="s">
        <v>259</v>
      </c>
      <c r="D15" s="90" t="s">
        <v>263</v>
      </c>
      <c r="E15" s="91"/>
    </row>
    <row r="16" spans="1:5" ht="32.25" customHeight="1" hidden="1">
      <c r="A16" s="89" t="s">
        <v>264</v>
      </c>
      <c r="B16" s="73"/>
      <c r="C16" s="84" t="s">
        <v>265</v>
      </c>
      <c r="D16" s="90" t="s">
        <v>266</v>
      </c>
      <c r="E16" s="91"/>
    </row>
    <row r="17" spans="1:5" ht="27" customHeight="1" hidden="1">
      <c r="A17" s="89" t="s">
        <v>267</v>
      </c>
      <c r="B17" s="73"/>
      <c r="C17" s="84" t="s">
        <v>268</v>
      </c>
      <c r="D17" s="85">
        <v>10</v>
      </c>
      <c r="E17" s="84">
        <v>0</v>
      </c>
    </row>
    <row r="18" spans="1:5" ht="25.5" customHeight="1" hidden="1">
      <c r="A18" s="89"/>
      <c r="B18" s="73"/>
      <c r="C18" s="84"/>
      <c r="D18" s="85"/>
      <c r="E18" s="84"/>
    </row>
    <row r="19" spans="1:5" ht="27" customHeight="1" hidden="1">
      <c r="A19" s="89"/>
      <c r="B19" s="73"/>
      <c r="C19" s="84"/>
      <c r="D19" s="85"/>
      <c r="E19" s="84"/>
    </row>
    <row r="20" spans="1:5" s="80" customFormat="1" ht="30" customHeight="1" hidden="1">
      <c r="A20" s="89" t="s">
        <v>269</v>
      </c>
      <c r="B20" s="95" t="s">
        <v>270</v>
      </c>
      <c r="C20" s="73"/>
      <c r="D20" s="87"/>
      <c r="E20" s="87"/>
    </row>
    <row r="21" spans="1:5" ht="33.75" customHeight="1">
      <c r="A21" s="83" t="s">
        <v>271</v>
      </c>
      <c r="B21" s="87"/>
      <c r="D21" s="88"/>
      <c r="E21" s="88"/>
    </row>
    <row r="22" spans="1:5" ht="30" customHeight="1" hidden="1">
      <c r="A22" s="89" t="s">
        <v>272</v>
      </c>
      <c r="B22" s="87" t="s">
        <v>261</v>
      </c>
      <c r="C22" s="73" t="s">
        <v>273</v>
      </c>
      <c r="D22" s="88">
        <v>3</v>
      </c>
      <c r="E22" s="88"/>
    </row>
    <row r="23" spans="1:5" ht="30" customHeight="1">
      <c r="A23" s="89" t="s">
        <v>274</v>
      </c>
      <c r="B23" s="87"/>
      <c r="C23" s="73" t="s">
        <v>275</v>
      </c>
      <c r="D23" s="73"/>
      <c r="E23" s="88"/>
    </row>
    <row r="24" spans="1:5" ht="30" customHeight="1">
      <c r="A24" s="89" t="s">
        <v>276</v>
      </c>
      <c r="B24" s="87"/>
      <c r="C24" s="73" t="s">
        <v>277</v>
      </c>
      <c r="D24" s="88"/>
      <c r="E24" s="88"/>
    </row>
    <row r="25" spans="1:5" ht="30" customHeight="1">
      <c r="A25" s="86" t="s">
        <v>278</v>
      </c>
      <c r="B25" s="87"/>
      <c r="C25" s="73" t="s">
        <v>279</v>
      </c>
      <c r="D25" s="88"/>
      <c r="E25" s="88"/>
    </row>
    <row r="26" spans="1:5" ht="30.75" customHeight="1">
      <c r="A26" s="86" t="s">
        <v>280</v>
      </c>
      <c r="B26" s="87"/>
      <c r="C26" s="73" t="s">
        <v>281</v>
      </c>
      <c r="D26" s="88"/>
      <c r="E26" s="88"/>
    </row>
    <row r="27" spans="1:5" ht="30.75" customHeight="1">
      <c r="A27" s="89" t="s">
        <v>282</v>
      </c>
      <c r="B27" s="95"/>
      <c r="C27" s="84" t="s">
        <v>283</v>
      </c>
      <c r="D27" s="88"/>
      <c r="E27" s="88"/>
    </row>
    <row r="28" spans="1:5" ht="22.5" customHeight="1">
      <c r="A28" s="89" t="s">
        <v>284</v>
      </c>
      <c r="B28" s="87"/>
      <c r="C28" s="73" t="s">
        <v>279</v>
      </c>
      <c r="D28" s="88"/>
      <c r="E28" s="88"/>
    </row>
    <row r="29" spans="1:5" ht="15.75">
      <c r="A29" s="86"/>
      <c r="B29" s="87"/>
      <c r="C29" s="73"/>
      <c r="D29" s="88"/>
      <c r="E29" s="88"/>
    </row>
    <row r="30" spans="1:5" ht="15.75">
      <c r="A30" s="86"/>
      <c r="B30" s="87"/>
      <c r="C30" s="73"/>
      <c r="D30" s="88"/>
      <c r="E30" s="88"/>
    </row>
    <row r="31" spans="1:5" ht="15.75">
      <c r="A31" s="86"/>
      <c r="B31" s="87"/>
      <c r="C31" s="84"/>
      <c r="D31" s="88"/>
      <c r="E31" s="88"/>
    </row>
    <row r="32" spans="1:5" ht="15.75">
      <c r="A32" s="86"/>
      <c r="B32" s="95"/>
      <c r="C32" s="73"/>
      <c r="D32" s="88"/>
      <c r="E32" s="88"/>
    </row>
    <row r="33" spans="1:5" ht="15.75">
      <c r="A33" s="86"/>
      <c r="B33" s="87"/>
      <c r="C33" s="73"/>
      <c r="D33" s="88"/>
      <c r="E33" s="8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5.7109375" style="79" customWidth="1"/>
    <col min="2" max="2" width="12.8515625" style="80" customWidth="1"/>
    <col min="3" max="3" width="12.00390625" style="81" customWidth="1"/>
    <col min="4" max="4" width="12.140625" style="82" customWidth="1"/>
    <col min="5" max="8" width="9.140625" style="82" customWidth="1"/>
    <col min="9" max="9" width="12.00390625" style="82" customWidth="1"/>
    <col min="10" max="10" width="9.140625" style="82" customWidth="1"/>
    <col min="11" max="11" width="8.00390625" style="82" customWidth="1"/>
    <col min="12" max="12" width="15.00390625" style="82" customWidth="1"/>
    <col min="13" max="13" width="0.2890625" style="82" customWidth="1"/>
    <col min="14" max="16384" width="9.140625" style="82" customWidth="1"/>
  </cols>
  <sheetData>
    <row r="1" spans="1:13" ht="15.75" customHeight="1">
      <c r="A1" s="244" t="s">
        <v>285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5.7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5.75">
      <c r="A3" s="245" t="s">
        <v>286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15.75" customHeight="1">
      <c r="A4" s="246" t="s">
        <v>287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96"/>
    </row>
    <row r="5" spans="1:13" ht="15.75">
      <c r="A5" s="246" t="s">
        <v>314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96"/>
    </row>
    <row r="6" spans="1:13" ht="15.75">
      <c r="A6" s="97"/>
      <c r="B6" s="98"/>
      <c r="C6" s="98"/>
      <c r="D6" s="98"/>
      <c r="E6" s="98"/>
      <c r="F6" s="98"/>
      <c r="G6" s="98"/>
      <c r="H6" s="98"/>
      <c r="I6" s="98"/>
      <c r="J6" s="247"/>
      <c r="K6" s="247"/>
      <c r="L6" s="99"/>
      <c r="M6" s="96"/>
    </row>
    <row r="7" spans="1:13" ht="78.75" customHeight="1">
      <c r="A7" s="241" t="s">
        <v>288</v>
      </c>
      <c r="B7" s="241" t="s">
        <v>289</v>
      </c>
      <c r="C7" s="241" t="s">
        <v>290</v>
      </c>
      <c r="D7" s="241" t="s">
        <v>291</v>
      </c>
      <c r="E7" s="241" t="s">
        <v>292</v>
      </c>
      <c r="F7" s="241"/>
      <c r="G7" s="241" t="s">
        <v>315</v>
      </c>
      <c r="H7" s="241"/>
      <c r="I7" s="109" t="s">
        <v>316</v>
      </c>
      <c r="J7" s="241" t="s">
        <v>293</v>
      </c>
      <c r="K7" s="241"/>
      <c r="L7" s="241" t="s">
        <v>294</v>
      </c>
      <c r="M7" s="96"/>
    </row>
    <row r="8" spans="1:13" ht="15.75">
      <c r="A8" s="241"/>
      <c r="B8" s="241"/>
      <c r="C8" s="241"/>
      <c r="D8" s="241"/>
      <c r="E8" s="109" t="s">
        <v>295</v>
      </c>
      <c r="F8" s="109" t="s">
        <v>296</v>
      </c>
      <c r="G8" s="109" t="s">
        <v>297</v>
      </c>
      <c r="H8" s="109" t="s">
        <v>298</v>
      </c>
      <c r="I8" s="109"/>
      <c r="J8" s="109" t="s">
        <v>295</v>
      </c>
      <c r="K8" s="109" t="s">
        <v>298</v>
      </c>
      <c r="L8" s="241"/>
      <c r="M8" s="96"/>
    </row>
    <row r="9" spans="1:13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6"/>
    </row>
    <row r="10" spans="1:13" ht="15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6"/>
    </row>
    <row r="11" spans="1:13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6"/>
    </row>
    <row r="12" spans="1:13" ht="15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6"/>
    </row>
    <row r="13" spans="1:13" ht="15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6"/>
    </row>
    <row r="14" spans="1:13" ht="15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6"/>
    </row>
    <row r="15" spans="1:13" ht="15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6"/>
    </row>
    <row r="16" spans="1:13" ht="15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6"/>
    </row>
    <row r="17" spans="1:13" ht="15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6"/>
    </row>
    <row r="18" spans="1:13" ht="15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</row>
    <row r="19" spans="1:13" ht="15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6"/>
    </row>
    <row r="20" spans="1:13" ht="15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6"/>
    </row>
    <row r="21" spans="1:13" ht="14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6"/>
    </row>
    <row r="22" spans="1:13" ht="15.75" hidden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96"/>
    </row>
    <row r="23" spans="1:13" ht="15.75" hidden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96"/>
    </row>
    <row r="24" spans="1:13" ht="15.75" hidden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96"/>
    </row>
    <row r="25" spans="1:13" ht="15.75" hidden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96"/>
    </row>
    <row r="26" spans="1:13" ht="15.75" hidden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96"/>
    </row>
    <row r="27" spans="1:13" ht="16.5" hidden="1" thickBo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96"/>
    </row>
    <row r="28" spans="1:13" ht="15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6"/>
    </row>
    <row r="29" spans="1:13" ht="15.75">
      <c r="A29" s="243" t="s">
        <v>299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ht="15.75">
      <c r="A30" s="242" t="s">
        <v>300</v>
      </c>
      <c r="B30" s="242"/>
      <c r="C30" s="242"/>
      <c r="D30" s="242"/>
      <c r="E30" s="242"/>
      <c r="F30" s="97"/>
      <c r="G30" s="97"/>
      <c r="H30" s="97"/>
      <c r="I30" s="97"/>
      <c r="J30" s="97"/>
      <c r="K30" s="97"/>
      <c r="L30" s="97"/>
      <c r="M30" s="96"/>
    </row>
    <row r="31" spans="1:13" ht="15.75">
      <c r="A31" s="240" t="s">
        <v>301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1:13" ht="15.75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="112" zoomScaleNormal="112" zoomScalePageLayoutView="0" workbookViewId="0" topLeftCell="A1">
      <selection activeCell="J24" sqref="J24"/>
    </sheetView>
  </sheetViews>
  <sheetFormatPr defaultColWidth="9.140625" defaultRowHeight="15"/>
  <cols>
    <col min="1" max="1" width="34.421875" style="6" customWidth="1"/>
    <col min="2" max="2" width="26.28125" style="6" customWidth="1"/>
    <col min="3" max="3" width="20.8515625" style="6" customWidth="1"/>
    <col min="4" max="4" width="18.00390625" style="6" customWidth="1"/>
    <col min="5" max="5" width="15.00390625" style="6" customWidth="1"/>
    <col min="6" max="6" width="19.57421875" style="6" customWidth="1"/>
  </cols>
  <sheetData>
    <row r="1" spans="1:6" ht="18.75">
      <c r="A1" s="259" t="s">
        <v>0</v>
      </c>
      <c r="B1" s="259"/>
      <c r="C1" s="259"/>
      <c r="D1" s="259"/>
      <c r="E1" s="259"/>
      <c r="F1" s="259"/>
    </row>
    <row r="2" spans="1:6" ht="51" customHeight="1">
      <c r="A2" s="260" t="s">
        <v>309</v>
      </c>
      <c r="B2" s="260"/>
      <c r="C2" s="260"/>
      <c r="D2" s="260"/>
      <c r="E2" s="260"/>
      <c r="F2" s="260"/>
    </row>
    <row r="3" spans="1:6" ht="30.75" customHeight="1">
      <c r="A3" s="266" t="s">
        <v>11</v>
      </c>
      <c r="B3" s="266"/>
      <c r="C3" s="266"/>
      <c r="D3" s="266"/>
      <c r="E3" s="266"/>
      <c r="F3" s="266"/>
    </row>
    <row r="4" spans="1:6" ht="15.75" customHeight="1">
      <c r="A4" s="261" t="s">
        <v>1</v>
      </c>
      <c r="B4" s="263" t="s">
        <v>2</v>
      </c>
      <c r="C4" s="263" t="s">
        <v>23</v>
      </c>
      <c r="D4" s="263"/>
      <c r="E4" s="263"/>
      <c r="F4" s="264" t="s">
        <v>4</v>
      </c>
    </row>
    <row r="5" spans="1:6" ht="63.75" customHeight="1">
      <c r="A5" s="262"/>
      <c r="B5" s="263"/>
      <c r="C5" s="8" t="s">
        <v>24</v>
      </c>
      <c r="D5" s="8" t="s">
        <v>310</v>
      </c>
      <c r="E5" s="8" t="s">
        <v>3</v>
      </c>
      <c r="F5" s="265"/>
    </row>
    <row r="6" spans="1:6" ht="15.75" customHeight="1">
      <c r="A6" s="251" t="s">
        <v>25</v>
      </c>
      <c r="B6" s="252"/>
      <c r="C6" s="252"/>
      <c r="D6" s="252"/>
      <c r="E6" s="252"/>
      <c r="F6" s="253"/>
    </row>
    <row r="7" spans="1:6" ht="15.75" customHeight="1">
      <c r="A7" s="254" t="s">
        <v>26</v>
      </c>
      <c r="B7" s="1" t="s">
        <v>5</v>
      </c>
      <c r="C7" s="2">
        <f>SUM(C8:C11)</f>
        <v>9998.82</v>
      </c>
      <c r="D7" s="2">
        <f>SUM(D8:D11)</f>
        <v>9998.82</v>
      </c>
      <c r="E7" s="3">
        <f>D7/C7*100</f>
        <v>100</v>
      </c>
      <c r="F7" s="7"/>
    </row>
    <row r="8" spans="1:6" ht="31.5" customHeight="1">
      <c r="A8" s="255"/>
      <c r="B8" s="1" t="s">
        <v>6</v>
      </c>
      <c r="C8" s="2">
        <v>2825.63</v>
      </c>
      <c r="D8" s="2">
        <v>2825.63</v>
      </c>
      <c r="E8" s="3">
        <v>0</v>
      </c>
      <c r="F8" s="249" t="s">
        <v>18</v>
      </c>
    </row>
    <row r="9" spans="1:6" ht="31.5">
      <c r="A9" s="255"/>
      <c r="B9" s="1" t="s">
        <v>7</v>
      </c>
      <c r="C9" s="2">
        <v>6173.19</v>
      </c>
      <c r="D9" s="2">
        <v>6173.19</v>
      </c>
      <c r="E9" s="3">
        <f>D9/C9*100</f>
        <v>100</v>
      </c>
      <c r="F9" s="249"/>
    </row>
    <row r="10" spans="1:6" ht="47.25">
      <c r="A10" s="255"/>
      <c r="B10" s="1" t="s">
        <v>8</v>
      </c>
      <c r="C10" s="2">
        <v>1000</v>
      </c>
      <c r="D10" s="2">
        <v>1000</v>
      </c>
      <c r="E10" s="3">
        <v>0</v>
      </c>
      <c r="F10" s="249"/>
    </row>
    <row r="11" spans="1:6" ht="47.25">
      <c r="A11" s="256"/>
      <c r="B11" s="1" t="s">
        <v>10</v>
      </c>
      <c r="C11" s="2">
        <v>0</v>
      </c>
      <c r="D11" s="2">
        <v>0</v>
      </c>
      <c r="E11" s="3">
        <v>0</v>
      </c>
      <c r="F11" s="250"/>
    </row>
    <row r="12" spans="1:6" ht="15.75" customHeight="1">
      <c r="A12" s="254" t="s">
        <v>302</v>
      </c>
      <c r="B12" s="1" t="s">
        <v>5</v>
      </c>
      <c r="C12" s="2">
        <f>SUM(C13:C16)</f>
        <v>50976.74</v>
      </c>
      <c r="D12" s="2">
        <f>SUM(D13:D16)</f>
        <v>49374.06</v>
      </c>
      <c r="E12" s="3">
        <f>D12/C12*100</f>
        <v>96.85605631117251</v>
      </c>
      <c r="F12" s="7"/>
    </row>
    <row r="13" spans="1:6" ht="31.5" customHeight="1">
      <c r="A13" s="255"/>
      <c r="B13" s="1" t="s">
        <v>6</v>
      </c>
      <c r="C13" s="2">
        <v>0</v>
      </c>
      <c r="D13" s="2">
        <v>0</v>
      </c>
      <c r="E13" s="3">
        <v>0</v>
      </c>
      <c r="F13" s="249" t="s">
        <v>311</v>
      </c>
    </row>
    <row r="14" spans="1:6" ht="31.5">
      <c r="A14" s="255"/>
      <c r="B14" s="1" t="s">
        <v>7</v>
      </c>
      <c r="C14" s="2">
        <v>42287.74</v>
      </c>
      <c r="D14" s="2">
        <v>42287.74</v>
      </c>
      <c r="E14" s="3">
        <f>D14/C14*100</f>
        <v>100</v>
      </c>
      <c r="F14" s="249"/>
    </row>
    <row r="15" spans="1:6" ht="47.25">
      <c r="A15" s="255"/>
      <c r="B15" s="1" t="s">
        <v>8</v>
      </c>
      <c r="C15" s="2">
        <v>8266.12</v>
      </c>
      <c r="D15" s="2">
        <v>6663.44</v>
      </c>
      <c r="E15" s="3">
        <f>D15/C15*100</f>
        <v>80.61145979008289</v>
      </c>
      <c r="F15" s="249"/>
    </row>
    <row r="16" spans="1:6" ht="47.25">
      <c r="A16" s="256"/>
      <c r="B16" s="1" t="s">
        <v>10</v>
      </c>
      <c r="C16" s="2">
        <v>422.88</v>
      </c>
      <c r="D16" s="2">
        <v>422.88</v>
      </c>
      <c r="E16" s="3">
        <f>D16/C16*100</f>
        <v>100</v>
      </c>
      <c r="F16" s="250"/>
    </row>
    <row r="17" spans="1:6" ht="15.75" customHeight="1">
      <c r="A17" s="251" t="s">
        <v>27</v>
      </c>
      <c r="B17" s="252"/>
      <c r="C17" s="252"/>
      <c r="D17" s="252"/>
      <c r="E17" s="252"/>
      <c r="F17" s="253"/>
    </row>
    <row r="18" spans="1:6" ht="15.75" customHeight="1">
      <c r="A18" s="254" t="s">
        <v>28</v>
      </c>
      <c r="B18" s="1" t="s">
        <v>5</v>
      </c>
      <c r="C18" s="2">
        <f>SUM(C19:C22)</f>
        <v>13488.94</v>
      </c>
      <c r="D18" s="2">
        <f>SUM(D19:D22)</f>
        <v>10108.14</v>
      </c>
      <c r="E18" s="3">
        <f>D18/C18*100</f>
        <v>74.93650353548907</v>
      </c>
      <c r="F18" s="248" t="s">
        <v>12</v>
      </c>
    </row>
    <row r="19" spans="1:6" ht="31.5">
      <c r="A19" s="255"/>
      <c r="B19" s="1" t="s">
        <v>6</v>
      </c>
      <c r="C19" s="4">
        <v>0</v>
      </c>
      <c r="D19" s="4">
        <v>0</v>
      </c>
      <c r="E19" s="3">
        <v>0</v>
      </c>
      <c r="F19" s="249"/>
    </row>
    <row r="20" spans="1:6" ht="31.5">
      <c r="A20" s="255"/>
      <c r="B20" s="1" t="s">
        <v>7</v>
      </c>
      <c r="C20" s="4">
        <v>1737.2</v>
      </c>
      <c r="D20" s="4">
        <v>1714.91</v>
      </c>
      <c r="E20" s="3">
        <f>D20/C20*100</f>
        <v>98.71690075984343</v>
      </c>
      <c r="F20" s="249"/>
    </row>
    <row r="21" spans="1:6" ht="47.25">
      <c r="A21" s="255"/>
      <c r="B21" s="1" t="s">
        <v>8</v>
      </c>
      <c r="C21" s="4">
        <v>0</v>
      </c>
      <c r="D21" s="4">
        <v>0</v>
      </c>
      <c r="E21" s="3">
        <v>0</v>
      </c>
      <c r="F21" s="249"/>
    </row>
    <row r="22" spans="1:6" ht="47.25">
      <c r="A22" s="256"/>
      <c r="B22" s="1" t="s">
        <v>10</v>
      </c>
      <c r="C22" s="4">
        <v>11751.74</v>
      </c>
      <c r="D22" s="4">
        <v>8393.23</v>
      </c>
      <c r="E22" s="3">
        <f>D22/C22*100</f>
        <v>71.42116826954987</v>
      </c>
      <c r="F22" s="250"/>
    </row>
    <row r="23" spans="1:6" ht="15.75" customHeight="1">
      <c r="A23" s="254" t="s">
        <v>29</v>
      </c>
      <c r="B23" s="1" t="s">
        <v>5</v>
      </c>
      <c r="C23" s="4">
        <f>SUM(C24:C27)</f>
        <v>12138.03</v>
      </c>
      <c r="D23" s="4">
        <f>SUM(D24:D27)</f>
        <v>8766.369999999999</v>
      </c>
      <c r="E23" s="3">
        <f>D23/C23*100</f>
        <v>72.22234580076008</v>
      </c>
      <c r="F23" s="248" t="s">
        <v>13</v>
      </c>
    </row>
    <row r="24" spans="1:6" ht="31.5">
      <c r="A24" s="255"/>
      <c r="B24" s="1" t="s">
        <v>6</v>
      </c>
      <c r="C24" s="4">
        <v>0</v>
      </c>
      <c r="D24" s="4">
        <v>0</v>
      </c>
      <c r="E24" s="3">
        <v>0</v>
      </c>
      <c r="F24" s="249"/>
    </row>
    <row r="25" spans="1:6" ht="31.5">
      <c r="A25" s="255"/>
      <c r="B25" s="1" t="s">
        <v>7</v>
      </c>
      <c r="C25" s="4">
        <v>1100</v>
      </c>
      <c r="D25" s="4">
        <v>1100</v>
      </c>
      <c r="E25" s="3">
        <f>D25/C25*100</f>
        <v>100</v>
      </c>
      <c r="F25" s="249"/>
    </row>
    <row r="26" spans="1:6" ht="47.25">
      <c r="A26" s="255"/>
      <c r="B26" s="1" t="s">
        <v>8</v>
      </c>
      <c r="C26" s="4">
        <v>0</v>
      </c>
      <c r="D26" s="4">
        <v>0</v>
      </c>
      <c r="E26" s="3">
        <v>0</v>
      </c>
      <c r="F26" s="249"/>
    </row>
    <row r="27" spans="1:6" ht="50.25" customHeight="1">
      <c r="A27" s="256"/>
      <c r="B27" s="1" t="s">
        <v>10</v>
      </c>
      <c r="C27" s="4">
        <v>11038.03</v>
      </c>
      <c r="D27" s="4">
        <v>7666.37</v>
      </c>
      <c r="E27" s="3">
        <f>D27/C27*100</f>
        <v>69.45415078596452</v>
      </c>
      <c r="F27" s="250"/>
    </row>
    <row r="28" spans="1:6" ht="15.75" customHeight="1">
      <c r="A28" s="254" t="s">
        <v>30</v>
      </c>
      <c r="B28" s="1" t="s">
        <v>5</v>
      </c>
      <c r="C28" s="2">
        <f>SUM(C29:C32)</f>
        <v>18855.09</v>
      </c>
      <c r="D28" s="2">
        <f>SUM(D29:D32)</f>
        <v>12518.08</v>
      </c>
      <c r="E28" s="3">
        <f>D28/C28*100</f>
        <v>66.39098513982165</v>
      </c>
      <c r="F28" s="248" t="s">
        <v>9</v>
      </c>
    </row>
    <row r="29" spans="1:6" ht="31.5">
      <c r="A29" s="255"/>
      <c r="B29" s="1" t="s">
        <v>6</v>
      </c>
      <c r="C29" s="2">
        <v>0</v>
      </c>
      <c r="D29" s="2">
        <v>0</v>
      </c>
      <c r="E29" s="3">
        <v>0</v>
      </c>
      <c r="F29" s="249"/>
    </row>
    <row r="30" spans="1:6" ht="31.5">
      <c r="A30" s="255"/>
      <c r="B30" s="1" t="s">
        <v>7</v>
      </c>
      <c r="C30" s="2">
        <v>1624.6</v>
      </c>
      <c r="D30" s="2">
        <v>906.99</v>
      </c>
      <c r="E30" s="3">
        <f>D30/C30*100</f>
        <v>55.82851163363289</v>
      </c>
      <c r="F30" s="249"/>
    </row>
    <row r="31" spans="1:6" ht="47.25">
      <c r="A31" s="255"/>
      <c r="B31" s="1" t="s">
        <v>8</v>
      </c>
      <c r="C31" s="2">
        <v>100</v>
      </c>
      <c r="D31" s="2">
        <v>100</v>
      </c>
      <c r="E31" s="3">
        <v>0</v>
      </c>
      <c r="F31" s="249"/>
    </row>
    <row r="32" spans="1:6" ht="47.25">
      <c r="A32" s="256"/>
      <c r="B32" s="1" t="s">
        <v>10</v>
      </c>
      <c r="C32" s="2">
        <v>17130.49</v>
      </c>
      <c r="D32" s="2">
        <v>11511.09</v>
      </c>
      <c r="E32" s="3">
        <f>D32/C32*100</f>
        <v>67.19650167625095</v>
      </c>
      <c r="F32" s="250"/>
    </row>
    <row r="33" spans="1:6" ht="15.75" customHeight="1">
      <c r="A33" s="254" t="s">
        <v>31</v>
      </c>
      <c r="B33" s="1" t="s">
        <v>5</v>
      </c>
      <c r="C33" s="4">
        <f>SUM(C34:C37)</f>
        <v>6415.55</v>
      </c>
      <c r="D33" s="4">
        <f>SUM(D34:D37)</f>
        <v>3896.52</v>
      </c>
      <c r="E33" s="3">
        <f>D33/C33*100</f>
        <v>60.735556577378404</v>
      </c>
      <c r="F33" s="248" t="s">
        <v>14</v>
      </c>
    </row>
    <row r="34" spans="1:6" ht="31.5">
      <c r="A34" s="255"/>
      <c r="B34" s="1" t="s">
        <v>6</v>
      </c>
      <c r="C34" s="4">
        <v>0</v>
      </c>
      <c r="D34" s="4">
        <v>0</v>
      </c>
      <c r="E34" s="3">
        <v>0</v>
      </c>
      <c r="F34" s="249"/>
    </row>
    <row r="35" spans="1:6" ht="31.5">
      <c r="A35" s="255"/>
      <c r="B35" s="1" t="s">
        <v>7</v>
      </c>
      <c r="C35" s="4">
        <v>0</v>
      </c>
      <c r="D35" s="4">
        <v>0</v>
      </c>
      <c r="E35" s="3">
        <v>0</v>
      </c>
      <c r="F35" s="249"/>
    </row>
    <row r="36" spans="1:6" ht="47.25">
      <c r="A36" s="255"/>
      <c r="B36" s="1" t="s">
        <v>8</v>
      </c>
      <c r="C36" s="4">
        <v>55.6</v>
      </c>
      <c r="D36" s="4">
        <v>55.6</v>
      </c>
      <c r="E36" s="3">
        <v>0</v>
      </c>
      <c r="F36" s="249"/>
    </row>
    <row r="37" spans="1:6" ht="47.25">
      <c r="A37" s="256"/>
      <c r="B37" s="1" t="s">
        <v>10</v>
      </c>
      <c r="C37" s="4">
        <v>6359.95</v>
      </c>
      <c r="D37" s="4">
        <v>3840.92</v>
      </c>
      <c r="E37" s="3">
        <f>D37/C37*100</f>
        <v>60.39229868159342</v>
      </c>
      <c r="F37" s="250"/>
    </row>
    <row r="38" spans="1:6" ht="15.75" customHeight="1">
      <c r="A38" s="254" t="s">
        <v>32</v>
      </c>
      <c r="B38" s="1" t="s">
        <v>5</v>
      </c>
      <c r="C38" s="4">
        <f>SUM(C39:C42)</f>
        <v>100</v>
      </c>
      <c r="D38" s="4">
        <f>SUM(D39:D42)</f>
        <v>73.96</v>
      </c>
      <c r="E38" s="3">
        <f>D38/C38*100</f>
        <v>73.96</v>
      </c>
      <c r="F38" s="248" t="s">
        <v>19</v>
      </c>
    </row>
    <row r="39" spans="1:6" ht="31.5">
      <c r="A39" s="255"/>
      <c r="B39" s="1" t="s">
        <v>6</v>
      </c>
      <c r="C39" s="4">
        <v>0</v>
      </c>
      <c r="D39" s="4">
        <v>0</v>
      </c>
      <c r="E39" s="3">
        <v>0</v>
      </c>
      <c r="F39" s="249"/>
    </row>
    <row r="40" spans="1:6" ht="31.5">
      <c r="A40" s="255"/>
      <c r="B40" s="1" t="s">
        <v>7</v>
      </c>
      <c r="C40" s="4">
        <v>0</v>
      </c>
      <c r="D40" s="4">
        <v>0</v>
      </c>
      <c r="E40" s="3">
        <v>0</v>
      </c>
      <c r="F40" s="249"/>
    </row>
    <row r="41" spans="1:6" ht="47.25">
      <c r="A41" s="255"/>
      <c r="B41" s="1" t="s">
        <v>8</v>
      </c>
      <c r="C41" s="4">
        <v>0</v>
      </c>
      <c r="D41" s="4">
        <v>0</v>
      </c>
      <c r="E41" s="3">
        <v>0</v>
      </c>
      <c r="F41" s="249"/>
    </row>
    <row r="42" spans="1:6" ht="47.25">
      <c r="A42" s="256"/>
      <c r="B42" s="9" t="s">
        <v>10</v>
      </c>
      <c r="C42" s="10">
        <v>100</v>
      </c>
      <c r="D42" s="10">
        <v>73.96</v>
      </c>
      <c r="E42" s="11">
        <f>D42/C42*100</f>
        <v>73.96</v>
      </c>
      <c r="F42" s="250"/>
    </row>
    <row r="43" spans="1:6" ht="15.75" customHeight="1">
      <c r="A43" s="254" t="s">
        <v>33</v>
      </c>
      <c r="B43" s="1" t="s">
        <v>5</v>
      </c>
      <c r="C43" s="4">
        <f>SUM(C44:C47)</f>
        <v>15</v>
      </c>
      <c r="D43" s="4">
        <f>SUM(D44:D47)</f>
        <v>7.5</v>
      </c>
      <c r="E43" s="3">
        <f>D43/C43*100</f>
        <v>50</v>
      </c>
      <c r="F43" s="248" t="s">
        <v>20</v>
      </c>
    </row>
    <row r="44" spans="1:6" ht="31.5">
      <c r="A44" s="255"/>
      <c r="B44" s="1" t="s">
        <v>6</v>
      </c>
      <c r="C44" s="4">
        <v>0</v>
      </c>
      <c r="D44" s="4">
        <v>0</v>
      </c>
      <c r="E44" s="3">
        <v>0</v>
      </c>
      <c r="F44" s="249"/>
    </row>
    <row r="45" spans="1:6" ht="31.5">
      <c r="A45" s="255"/>
      <c r="B45" s="1" t="s">
        <v>7</v>
      </c>
      <c r="C45" s="4">
        <v>0</v>
      </c>
      <c r="D45" s="4">
        <v>0</v>
      </c>
      <c r="E45" s="3">
        <v>0</v>
      </c>
      <c r="F45" s="249"/>
    </row>
    <row r="46" spans="1:6" ht="47.25">
      <c r="A46" s="255"/>
      <c r="B46" s="1" t="s">
        <v>8</v>
      </c>
      <c r="C46" s="4">
        <v>0</v>
      </c>
      <c r="D46" s="4">
        <v>0</v>
      </c>
      <c r="E46" s="3">
        <v>0</v>
      </c>
      <c r="F46" s="249"/>
    </row>
    <row r="47" spans="1:6" ht="47.25">
      <c r="A47" s="256"/>
      <c r="B47" s="1" t="s">
        <v>10</v>
      </c>
      <c r="C47" s="4">
        <v>15</v>
      </c>
      <c r="D47" s="4">
        <v>7.5</v>
      </c>
      <c r="E47" s="3">
        <f>D47/C47*100</f>
        <v>50</v>
      </c>
      <c r="F47" s="250"/>
    </row>
    <row r="48" spans="1:6" ht="15.75" customHeight="1">
      <c r="A48" s="254" t="s">
        <v>34</v>
      </c>
      <c r="B48" s="1" t="s">
        <v>5</v>
      </c>
      <c r="C48" s="4">
        <f>SUM(C49:C52)</f>
        <v>10</v>
      </c>
      <c r="D48" s="4">
        <f>SUM(D49:D52)</f>
        <v>10</v>
      </c>
      <c r="E48" s="3">
        <f>D48/C48*100</f>
        <v>100</v>
      </c>
      <c r="F48" s="248" t="s">
        <v>21</v>
      </c>
    </row>
    <row r="49" spans="1:6" ht="31.5">
      <c r="A49" s="255"/>
      <c r="B49" s="1" t="s">
        <v>6</v>
      </c>
      <c r="C49" s="4">
        <v>0</v>
      </c>
      <c r="D49" s="4">
        <v>0</v>
      </c>
      <c r="E49" s="3">
        <v>0</v>
      </c>
      <c r="F49" s="249"/>
    </row>
    <row r="50" spans="1:6" ht="31.5">
      <c r="A50" s="255"/>
      <c r="B50" s="1" t="s">
        <v>7</v>
      </c>
      <c r="C50" s="4">
        <v>0</v>
      </c>
      <c r="D50" s="4">
        <v>0</v>
      </c>
      <c r="E50" s="3">
        <v>0</v>
      </c>
      <c r="F50" s="249"/>
    </row>
    <row r="51" spans="1:6" ht="47.25">
      <c r="A51" s="255"/>
      <c r="B51" s="1" t="s">
        <v>8</v>
      </c>
      <c r="C51" s="4">
        <v>0</v>
      </c>
      <c r="D51" s="4">
        <v>0</v>
      </c>
      <c r="E51" s="3">
        <v>0</v>
      </c>
      <c r="F51" s="249"/>
    </row>
    <row r="52" spans="1:6" ht="47.25">
      <c r="A52" s="256"/>
      <c r="B52" s="1" t="s">
        <v>10</v>
      </c>
      <c r="C52" s="4">
        <v>10</v>
      </c>
      <c r="D52" s="4">
        <v>10</v>
      </c>
      <c r="E52" s="3">
        <f>D52/C52*100</f>
        <v>100</v>
      </c>
      <c r="F52" s="250"/>
    </row>
    <row r="53" spans="1:6" ht="15.75" customHeight="1">
      <c r="A53" s="254" t="s">
        <v>35</v>
      </c>
      <c r="B53" s="1" t="s">
        <v>5</v>
      </c>
      <c r="C53" s="4">
        <f>SUM(C54:C57)</f>
        <v>0</v>
      </c>
      <c r="D53" s="4">
        <f>SUM(D54:D57)</f>
        <v>0</v>
      </c>
      <c r="E53" s="3">
        <v>0</v>
      </c>
      <c r="F53" s="248" t="s">
        <v>22</v>
      </c>
    </row>
    <row r="54" spans="1:6" ht="31.5">
      <c r="A54" s="255"/>
      <c r="B54" s="1" t="s">
        <v>6</v>
      </c>
      <c r="C54" s="4">
        <v>0</v>
      </c>
      <c r="D54" s="4">
        <v>0</v>
      </c>
      <c r="E54" s="3">
        <v>0</v>
      </c>
      <c r="F54" s="249"/>
    </row>
    <row r="55" spans="1:6" ht="31.5">
      <c r="A55" s="255"/>
      <c r="B55" s="1" t="s">
        <v>7</v>
      </c>
      <c r="C55" s="4">
        <v>0</v>
      </c>
      <c r="D55" s="4">
        <v>0</v>
      </c>
      <c r="E55" s="3">
        <v>0</v>
      </c>
      <c r="F55" s="249"/>
    </row>
    <row r="56" spans="1:6" ht="47.25">
      <c r="A56" s="255"/>
      <c r="B56" s="1" t="s">
        <v>8</v>
      </c>
      <c r="C56" s="4">
        <v>0</v>
      </c>
      <c r="D56" s="4">
        <v>0</v>
      </c>
      <c r="E56" s="3">
        <v>0</v>
      </c>
      <c r="F56" s="249"/>
    </row>
    <row r="57" spans="1:6" ht="47.25">
      <c r="A57" s="256"/>
      <c r="B57" s="1" t="s">
        <v>10</v>
      </c>
      <c r="C57" s="4">
        <v>0</v>
      </c>
      <c r="D57" s="4">
        <v>0</v>
      </c>
      <c r="E57" s="3">
        <v>0</v>
      </c>
      <c r="F57" s="250"/>
    </row>
    <row r="58" spans="1:6" ht="15.75" customHeight="1">
      <c r="A58" s="251" t="s">
        <v>36</v>
      </c>
      <c r="B58" s="252"/>
      <c r="C58" s="252"/>
      <c r="D58" s="252"/>
      <c r="E58" s="252"/>
      <c r="F58" s="253"/>
    </row>
    <row r="59" spans="1:6" ht="15.75" customHeight="1">
      <c r="A59" s="254" t="s">
        <v>37</v>
      </c>
      <c r="B59" s="1" t="s">
        <v>5</v>
      </c>
      <c r="C59" s="4">
        <f>SUM(C60:C63)</f>
        <v>2793.45</v>
      </c>
      <c r="D59" s="4">
        <f>SUM(D60:D63)</f>
        <v>0</v>
      </c>
      <c r="E59" s="3">
        <v>0</v>
      </c>
      <c r="F59" s="248" t="s">
        <v>41</v>
      </c>
    </row>
    <row r="60" spans="1:6" ht="31.5">
      <c r="A60" s="255"/>
      <c r="B60" s="1" t="s">
        <v>6</v>
      </c>
      <c r="C60" s="4">
        <v>0</v>
      </c>
      <c r="D60" s="4">
        <v>0</v>
      </c>
      <c r="E60" s="3">
        <v>0</v>
      </c>
      <c r="F60" s="249"/>
    </row>
    <row r="61" spans="1:6" ht="31.5">
      <c r="A61" s="255"/>
      <c r="B61" s="1" t="s">
        <v>7</v>
      </c>
      <c r="C61" s="4">
        <v>2514.1</v>
      </c>
      <c r="D61" s="4">
        <v>0</v>
      </c>
      <c r="E61" s="3">
        <v>0</v>
      </c>
      <c r="F61" s="249"/>
    </row>
    <row r="62" spans="1:6" ht="47.25">
      <c r="A62" s="255"/>
      <c r="B62" s="1" t="s">
        <v>8</v>
      </c>
      <c r="C62" s="4">
        <v>0</v>
      </c>
      <c r="D62" s="4">
        <v>0</v>
      </c>
      <c r="E62" s="3">
        <v>0</v>
      </c>
      <c r="F62" s="249"/>
    </row>
    <row r="63" spans="1:6" ht="47.25">
      <c r="A63" s="256"/>
      <c r="B63" s="1" t="s">
        <v>10</v>
      </c>
      <c r="C63" s="4">
        <v>279.35</v>
      </c>
      <c r="D63" s="4">
        <v>0</v>
      </c>
      <c r="E63" s="3">
        <v>0</v>
      </c>
      <c r="F63" s="250"/>
    </row>
    <row r="64" spans="1:6" ht="15.75" customHeight="1">
      <c r="A64" s="254" t="s">
        <v>38</v>
      </c>
      <c r="B64" s="1" t="s">
        <v>5</v>
      </c>
      <c r="C64" s="4">
        <f>SUM(C65:C68)</f>
        <v>102410.05</v>
      </c>
      <c r="D64" s="4">
        <f>SUM(D65:D68)</f>
        <v>69470</v>
      </c>
      <c r="E64" s="3">
        <f>D64/C64*100</f>
        <v>67.83513922705828</v>
      </c>
      <c r="F64" s="248" t="s">
        <v>42</v>
      </c>
    </row>
    <row r="65" spans="1:6" ht="31.5">
      <c r="A65" s="255"/>
      <c r="B65" s="1" t="s">
        <v>6</v>
      </c>
      <c r="C65" s="4">
        <v>0</v>
      </c>
      <c r="D65" s="4">
        <v>0</v>
      </c>
      <c r="E65" s="3">
        <v>0</v>
      </c>
      <c r="F65" s="249"/>
    </row>
    <row r="66" spans="1:6" ht="31.5">
      <c r="A66" s="255"/>
      <c r="B66" s="1" t="s">
        <v>7</v>
      </c>
      <c r="C66" s="4">
        <v>100000</v>
      </c>
      <c r="D66" s="4">
        <v>68625.81</v>
      </c>
      <c r="E66" s="3">
        <f aca="true" t="shared" si="0" ref="E66:E73">D66/C66*100</f>
        <v>68.62581</v>
      </c>
      <c r="F66" s="249"/>
    </row>
    <row r="67" spans="1:6" ht="47.25">
      <c r="A67" s="255"/>
      <c r="B67" s="1" t="s">
        <v>8</v>
      </c>
      <c r="C67" s="4">
        <v>1633.05</v>
      </c>
      <c r="D67" s="4">
        <v>693.12</v>
      </c>
      <c r="E67" s="3">
        <f t="shared" si="0"/>
        <v>42.44328097731239</v>
      </c>
      <c r="F67" s="249"/>
    </row>
    <row r="68" spans="1:6" ht="47.25">
      <c r="A68" s="256"/>
      <c r="B68" s="1" t="s">
        <v>10</v>
      </c>
      <c r="C68" s="4">
        <v>777</v>
      </c>
      <c r="D68" s="4">
        <v>151.07</v>
      </c>
      <c r="E68" s="3">
        <f t="shared" si="0"/>
        <v>19.44272844272844</v>
      </c>
      <c r="F68" s="250"/>
    </row>
    <row r="69" spans="1:6" ht="15.75" customHeight="1">
      <c r="A69" s="254" t="s">
        <v>39</v>
      </c>
      <c r="B69" s="1" t="s">
        <v>5</v>
      </c>
      <c r="C69" s="4">
        <f>SUM(C70:C73)</f>
        <v>3110.3700000000003</v>
      </c>
      <c r="D69" s="4">
        <f>SUM(D70:D73)</f>
        <v>3027.58</v>
      </c>
      <c r="E69" s="3">
        <f t="shared" si="0"/>
        <v>97.33825879236231</v>
      </c>
      <c r="F69" s="248" t="s">
        <v>40</v>
      </c>
    </row>
    <row r="70" spans="1:6" ht="31.5">
      <c r="A70" s="255"/>
      <c r="B70" s="1" t="s">
        <v>6</v>
      </c>
      <c r="C70" s="4">
        <v>0</v>
      </c>
      <c r="D70" s="4">
        <v>0</v>
      </c>
      <c r="E70" s="3">
        <v>0</v>
      </c>
      <c r="F70" s="249"/>
    </row>
    <row r="71" spans="1:6" ht="31.5">
      <c r="A71" s="255"/>
      <c r="B71" s="1" t="s">
        <v>7</v>
      </c>
      <c r="C71" s="4">
        <v>2177.26</v>
      </c>
      <c r="D71" s="4">
        <v>2119.31</v>
      </c>
      <c r="E71" s="3">
        <f t="shared" si="0"/>
        <v>97.33839780274288</v>
      </c>
      <c r="F71" s="249"/>
    </row>
    <row r="72" spans="1:6" ht="47.25">
      <c r="A72" s="255"/>
      <c r="B72" s="1" t="s">
        <v>8</v>
      </c>
      <c r="C72" s="4">
        <v>0</v>
      </c>
      <c r="D72" s="4">
        <v>0</v>
      </c>
      <c r="E72" s="3">
        <v>0</v>
      </c>
      <c r="F72" s="249"/>
    </row>
    <row r="73" spans="1:6" ht="47.25">
      <c r="A73" s="256"/>
      <c r="B73" s="1" t="s">
        <v>10</v>
      </c>
      <c r="C73" s="4">
        <v>933.11</v>
      </c>
      <c r="D73" s="4">
        <v>908.27</v>
      </c>
      <c r="E73" s="3">
        <f t="shared" si="0"/>
        <v>97.33793443431107</v>
      </c>
      <c r="F73" s="250"/>
    </row>
    <row r="74" spans="1:6" ht="15.75" customHeight="1">
      <c r="A74" s="257" t="s">
        <v>15</v>
      </c>
      <c r="B74" s="258"/>
      <c r="C74" s="12">
        <f>C7+C18+C23+C28+C33+C38+C43+C48+C53+C59+C64+C69+C12</f>
        <v>220312.03999999998</v>
      </c>
      <c r="D74" s="12">
        <f>D7+D18+D23+D28+D33+D38+D43+D48+D53+D59+D64+D69+D12</f>
        <v>167251.02999999997</v>
      </c>
      <c r="E74" s="171">
        <f>D74/C74*100</f>
        <v>75.91551964204952</v>
      </c>
      <c r="F74" s="13"/>
    </row>
    <row r="75" spans="1:6" ht="15.75">
      <c r="A75" s="5"/>
      <c r="B75" s="5"/>
      <c r="C75" s="5"/>
      <c r="D75" s="5"/>
      <c r="E75" s="5"/>
      <c r="F75" s="5"/>
    </row>
    <row r="76" spans="1:6" ht="15.75">
      <c r="A76" s="5" t="s">
        <v>16</v>
      </c>
      <c r="B76" s="5"/>
      <c r="C76" s="5"/>
      <c r="D76" s="5" t="s">
        <v>17</v>
      </c>
      <c r="E76" s="5"/>
      <c r="F76" s="5"/>
    </row>
    <row r="77" spans="1:6" ht="15.75">
      <c r="A77" s="5"/>
      <c r="B77" s="5"/>
      <c r="C77" s="5"/>
      <c r="D77" s="5"/>
      <c r="E77" s="5"/>
      <c r="F77" s="5"/>
    </row>
    <row r="78" spans="1:6" ht="15.75">
      <c r="A78" s="5"/>
      <c r="B78" s="5"/>
      <c r="C78" s="5"/>
      <c r="D78" s="5"/>
      <c r="E78" s="5"/>
      <c r="F78" s="5"/>
    </row>
    <row r="79" spans="1:6" ht="31.5" customHeight="1">
      <c r="A79" s="5"/>
      <c r="B79" s="5"/>
      <c r="C79" s="5"/>
      <c r="D79" s="5"/>
      <c r="E79" s="5"/>
      <c r="F79" s="5"/>
    </row>
    <row r="80" spans="1:6" ht="33" customHeight="1">
      <c r="A80" s="5"/>
      <c r="B80" s="5"/>
      <c r="C80" s="5"/>
      <c r="D80" s="5"/>
      <c r="E80" s="5"/>
      <c r="F80" s="5"/>
    </row>
    <row r="81" spans="1:6" ht="15.75">
      <c r="A81" s="5"/>
      <c r="B81" s="5"/>
      <c r="C81" s="5"/>
      <c r="D81" s="5"/>
      <c r="E81" s="5"/>
      <c r="F81" s="5"/>
    </row>
    <row r="82" spans="1:6" ht="15.75">
      <c r="A82" s="5"/>
      <c r="B82" s="5"/>
      <c r="C82" s="5"/>
      <c r="D82" s="5"/>
      <c r="E82" s="5"/>
      <c r="F82" s="5"/>
    </row>
  </sheetData>
  <sheetProtection/>
  <mergeCells count="37">
    <mergeCell ref="A3:F3"/>
    <mergeCell ref="F64:F68"/>
    <mergeCell ref="F69:F73"/>
    <mergeCell ref="F48:F52"/>
    <mergeCell ref="F53:F57"/>
    <mergeCell ref="A58:F58"/>
    <mergeCell ref="A59:A63"/>
    <mergeCell ref="F59:F63"/>
    <mergeCell ref="A53:A57"/>
    <mergeCell ref="A48:A52"/>
    <mergeCell ref="A7:A11"/>
    <mergeCell ref="A18:A22"/>
    <mergeCell ref="A23:A27"/>
    <mergeCell ref="A74:B74"/>
    <mergeCell ref="A1:F1"/>
    <mergeCell ref="A2:F2"/>
    <mergeCell ref="A4:A5"/>
    <mergeCell ref="B4:B5"/>
    <mergeCell ref="C4:E4"/>
    <mergeCell ref="F4:F5"/>
    <mergeCell ref="A12:A16"/>
    <mergeCell ref="F13:F16"/>
    <mergeCell ref="A43:A47"/>
    <mergeCell ref="A33:A37"/>
    <mergeCell ref="A38:A42"/>
    <mergeCell ref="A69:A73"/>
    <mergeCell ref="A64:A68"/>
    <mergeCell ref="F33:F37"/>
    <mergeCell ref="F38:F42"/>
    <mergeCell ref="F43:F47"/>
    <mergeCell ref="A6:F6"/>
    <mergeCell ref="A28:A32"/>
    <mergeCell ref="F8:F11"/>
    <mergeCell ref="A17:F17"/>
    <mergeCell ref="F18:F22"/>
    <mergeCell ref="F23:F27"/>
    <mergeCell ref="F28:F32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2022-11-29T06:22:57Z</dcterms:modified>
  <cp:category/>
  <cp:version/>
  <cp:contentType/>
  <cp:contentStatus/>
</cp:coreProperties>
</file>