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<sst xmlns="http://schemas.openxmlformats.org/spreadsheetml/2006/main" count="551" uniqueCount="317">
  <si>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</si>
  <si>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</si>
  <si>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</si>
  <si>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</si>
  <si>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</si>
  <si>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</si>
  <si>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</si>
  <si>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</si>
  <si>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</si>
  <si>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</si>
  <si>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</si>
  <si>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</si>
  <si>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</si>
  <si>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</si>
  <si>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</si>
  <si>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</si>
  <si>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</si>
  <si>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</si>
  <si>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</si>
  <si>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</si>
  <si>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</si>
  <si>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</si>
  <si>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</si>
  <si>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</si>
  <si>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</si>
  <si>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</si>
  <si>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</si>
  <si>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</si>
  <si>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</si>
  <si>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</si>
  <si>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</si>
  <si>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</si>
  <si>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</si>
  <si>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</si>
  <si>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</si>
  <si>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</si>
  <si>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</si>
  <si>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</si>
  <si>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</si>
  <si>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</si>
  <si>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</si>
  <si>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</si>
  <si>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</si>
  <si>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</si>
  <si>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</si>
  <si>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</si>
  <si>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</si>
  <si>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</si>
  <si>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</si>
  <si>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</si>
  <si>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</si>
  <si>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</si>
  <si>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</si>
  <si>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</si>
  <si>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</si>
  <si>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</si>
  <si>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</si>
  <si>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</si>
  <si>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</si>
  <si>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</si>
  <si>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</si>
  <si>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</si>
  <si>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</si>
  <si>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</si>
  <si>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</si>
  <si>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</si>
  <si>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</si>
  <si>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</si>
  <si>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</si>
  <si>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</si>
  <si>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</si>
  <si>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</si>
  <si>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</si>
  <si>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</si>
  <si>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</si>
  <si>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</si>
  <si>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</si>
  <si>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</si>
  <si>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</si>
  <si>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</si>
  <si>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</si>
  <si>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</si>
  <si>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</si>
  <si>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</si>
  <si>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</si>
  <si>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</si>
  <si>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</si>
  <si>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</si>
  <si>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</si>
  <si>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</si>
  <si>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</si>
  <si>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</si>
  <si>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</si>
  <si>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</si>
  <si>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</si>
  <si>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</si>
  <si>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</si>
  <si>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</si>
  <si>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</si>
  <si>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</si>
  <si>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</si>
  <si>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</si>
  <si>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</si>
  <si>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</si>
  <si>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</si>
  <si>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</si>
  <si>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</si>
  <si>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</si>
  <si>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</si>
  <si>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</si>
  <si>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</si>
  <si>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</si>
  <si>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</si>
  <si>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</si>
  <si>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</si>
  <si>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</si>
  <si>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</si>
  <si>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</si>
  <si>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</si>
  <si>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</si>
  <si>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</si>
  <si>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</si>
  <si>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</si>
  <si>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</si>
  <si>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</si>
  <si>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</si>
  <si>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</si>
  <si>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</si>
  <si>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</si>
  <si>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</si>
  <si>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</si>
  <si>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</si>
  <si>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</si>
  <si>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</si>
  <si>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</si>
  <si>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</si>
  <si>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</si>
  <si>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</si>
  <si>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</si>
  <si>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</si>
  <si>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</si>
  <si>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</si>
  <si>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</si>
  <si>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</si>
  <si>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</si>
  <si>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</si>
  <si>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</si>
  <si>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</si>
  <si>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</si>
  <si>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</si>
  <si>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</si>
  <si>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</si>
  <si>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</si>
  <si>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</si>
  <si>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</si>
  <si>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</si>
  <si>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</si>
  <si>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</si>
  <si>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</si>
  <si>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</si>
  <si>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</si>
  <si>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</si>
  <si>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</si>
  <si>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</si>
  <si>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</si>
  <si>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</si>
  <si>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</si>
  <si>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</si>
  <si>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</si>
  <si>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</si>
  <si>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</si>
  <si>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</si>
  <si>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</si>
  <si>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</si>
  <si>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</si>
  <si>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</si>
  <si>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</si>
  <si>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</si>
  <si>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</si>
  <si>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</si>
  <si>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</si>
  <si>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</si>
  <si>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</si>
  <si>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</si>
  <si>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</si>
  <si>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</si>
  <si>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</si>
  <si>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</si>
  <si>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</si>
  <si>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</si>
  <si>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</si>
  <si>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</si>
  <si>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</si>
  <si>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</si>
  <si>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</si>
  <si>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</si>
  <si>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</si>
  <si>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</si>
  <si>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</si>
  <si>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</si>
  <si>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</si>
  <si>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</si>
  <si>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</si>
  <si>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</si>
  <si>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</si>
  <si>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</si>
  <si>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</si>
  <si>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</si>
  <si>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</si>
  <si>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</si>
  <si>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</si>
  <si>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</si>
  <si>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</si>
  <si>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</si>
  <si>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</si>
  <si>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</si>
  <si>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</si>
  <si>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</si>
  <si>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</si>
  <si>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</si>
  <si>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</si>
  <si>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</si>
  <si>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</si>
  <si>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</si>
  <si>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</si>
  <si>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</si>
  <si>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</si>
  <si>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</si>
  <si>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</si>
  <si>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</si>
  <si>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</si>
  <si>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</si>
  <si>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</si>
  <si>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</si>
  <si>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</si>
  <si>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</si>
  <si>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</si>
  <si>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</si>
  <si>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</si>
  <si>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</si>
  <si>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</si>
  <si>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</si>
  <si>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</si>
  <si>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</si>
  <si>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</si>
  <si>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</si>
  <si>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</si>
  <si>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</si>
  <si>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</si>
  <si>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</si>
  <si>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</si>
  <si>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</si>
  <si>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</si>
  <si>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</si>
  <si>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Содержание муниципального жилищного фонда, благоустройство территории и содержание бани</t>
  </si>
  <si>
    <t>Предприятие    ООО "Гатчинский мясокомбинат"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</si>
  <si>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</si>
  <si>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</si>
  <si>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</si>
  <si>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</si>
  <si>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</si>
  <si>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60/58,5</t>
  </si>
  <si>
    <t>Глава администрации Таицкого городского поселения</t>
  </si>
  <si>
    <t>И.В. Львович</t>
  </si>
  <si>
    <t>Остаток на 01.07.2021 г. (тыс.руб.)</t>
  </si>
  <si>
    <t>План на   2021г.  (тыс.руб.)</t>
  </si>
  <si>
    <t>за 2021 г.</t>
  </si>
  <si>
    <t>45/135</t>
  </si>
  <si>
    <t xml:space="preserve">     района   Ленинградской области за 2022 года</t>
  </si>
  <si>
    <t>За 2022 г. отчет</t>
  </si>
  <si>
    <t>январь - декабрь 2022 года</t>
  </si>
  <si>
    <t>Итого по муниципальной программе</t>
  </si>
  <si>
    <t xml:space="preserve">Средства  бюджета МО Таицкое городское поселение 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</si>
  <si>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</si>
  <si>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</si>
  <si>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</si>
  <si>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Мероприятия, направленные на достижение цели федерального проекта "Благоустройство сельских территорий". 
Наименование объекта: Благоустройство пешеходных дорожек внутри дворовой территории домов №№ 6-10 по ул. Санаторская в дер. Большие Тайцы.</t>
  </si>
  <si>
    <t>Итого</t>
  </si>
  <si>
    <t>Мероприятия, направленные на достижение цели федерального проекта "Благоустройство сельских территорий"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</si>
  <si>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</si>
  <si>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Мероприятия, направленные на достижение целей федерального проекта "Культурная среда"</t>
  </si>
  <si>
    <t xml:space="preserve">Благоустройство сельских территорий, создание мест (площадок) накопления твердых коммунальных отходов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</si>
  <si>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</si>
  <si>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проектов</t>
  </si>
  <si>
    <t xml:space="preserve">Разработка схемы газификации
(проект) и  проектно-изыскательские работы
</t>
  </si>
  <si>
    <t>Комплекс процессных мероприятий "Газификация"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</si>
  <si>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</si>
  <si>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>Комплекс процессных мероприятий "Формирование законопослушного поведения участников дорожного движения"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</si>
  <si>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</si>
  <si>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Комплекс процессных мероприятий "Развитие и поддержка малого и среднего предпринимательства"</t>
  </si>
  <si>
    <t>Мероприятия по энергосбережению и повышению энергетической эффективности муниципальных объектов</t>
  </si>
  <si>
    <t>Комплекс процессных мероприятий "Энергосбережение и повышение энергетической эффективности"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</si>
  <si>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</si>
  <si>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</si>
  <si>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"Сохранение и развитие культуры"</t>
  </si>
  <si>
    <t>Комплекс процессных мероприятий "Жилищно-коммунальное хозяйство и благоустройство территории"</t>
  </si>
  <si>
    <t>Проведение экспертизы сметной стоимости ремонта дорог и выполнение работ  по содержанию дорог в зимний период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</si>
  <si>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</si>
  <si>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Комплексы процессных мероприятий</t>
  </si>
  <si>
    <t xml:space="preserve">Обеспечение устойчивого сокращения непригодного для проживания жилищного фонда
</t>
  </si>
  <si>
    <t>Федеральный проект "Обеспечение устойчивого сокращения непригодного для проживания жилищного фонда"</t>
  </si>
  <si>
    <t>Создание комфортных, благоустроенных общественных территорий общего пользования</t>
  </si>
  <si>
    <t>Федеральный проект "Формирование комфортной городской среды"</t>
  </si>
  <si>
    <t>Федеральные проекты, входящие в состав национальных проектов</t>
  </si>
  <si>
    <t>% выполнения</t>
  </si>
  <si>
    <t>Запланирован-ный объем финансирования   (тыс. руб.) на 2022 год</t>
  </si>
  <si>
    <t>Мероприятия</t>
  </si>
  <si>
    <t>За 2022 год</t>
  </si>
  <si>
    <t>Источники финансирования</t>
  </si>
  <si>
    <t>Наименование программы (подпрограммы),  мероприятия (с указанием порядкового номера)</t>
  </si>
  <si>
    <t>Муниципальный заказчик  - Администрация Таицкого городского поселения</t>
  </si>
  <si>
    <t xml:space="preserve">Отчет о  ходе реализации  муниципальной  программы </t>
  </si>
  <si>
    <t>мясные деликатесы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</si>
  <si>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2022 год</t>
  </si>
  <si>
    <t>Профинансировано(тыс. руб.) за 2022 год</t>
  </si>
  <si>
    <t>105/318</t>
  </si>
  <si>
    <t>99,1/87,8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</si>
</sst>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4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6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6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1" xfId="56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8" fillId="0" borderId="10" xfId="56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6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4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4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176" fontId="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176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176" fontId="1" fillId="0" borderId="23" xfId="0" applyNumberFormat="1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8" fillId="0" borderId="12" xfId="56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76" fontId="1" fillId="0" borderId="18" xfId="0" applyNumberFormat="1" applyFont="1" applyFill="1" applyBorder="1" applyAlignment="1">
      <alignment/>
    </xf>
    <xf numFmtId="176" fontId="1" fillId="0" borderId="3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76" fontId="1" fillId="0" borderId="38" xfId="0" applyNumberFormat="1" applyFont="1" applyFill="1" applyBorder="1" applyAlignment="1">
      <alignment/>
    </xf>
    <xf numFmtId="0" fontId="51" fillId="0" borderId="0" xfId="53">
      <alignment/>
      <protection/>
    </xf>
    <xf numFmtId="0" fontId="51" fillId="32" borderId="0" xfId="53" applyFill="1">
      <alignment/>
      <protection/>
    </xf>
    <xf numFmtId="0" fontId="70" fillId="32" borderId="0" xfId="53" applyFont="1" applyFill="1">
      <alignment/>
      <protection/>
    </xf>
    <xf numFmtId="3" fontId="15" fillId="0" borderId="10" xfId="0" applyNumberFormat="1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0" fillId="32" borderId="10" xfId="0" applyFont="1" applyFill="1" applyBorder="1" applyAlignment="1">
      <alignment wrapText="1"/>
    </xf>
    <xf numFmtId="4" fontId="70" fillId="32" borderId="10" xfId="0" applyNumberFormat="1" applyFont="1" applyFill="1" applyBorder="1" applyAlignment="1">
      <alignment horizontal="right"/>
    </xf>
    <xf numFmtId="176" fontId="70" fillId="32" borderId="10" xfId="0" applyNumberFormat="1" applyFont="1" applyFill="1" applyBorder="1" applyAlignment="1">
      <alignment horizontal="center"/>
    </xf>
    <xf numFmtId="0" fontId="72" fillId="32" borderId="12" xfId="0" applyFont="1" applyFill="1" applyBorder="1" applyAlignment="1">
      <alignment vertical="center" wrapText="1"/>
    </xf>
    <xf numFmtId="4" fontId="70" fillId="32" borderId="10" xfId="0" applyNumberFormat="1" applyFont="1" applyFill="1" applyBorder="1" applyAlignment="1">
      <alignment/>
    </xf>
    <xf numFmtId="0" fontId="70" fillId="32" borderId="10" xfId="0" applyFont="1" applyFill="1" applyBorder="1" applyAlignment="1">
      <alignment vertical="center" wrapText="1"/>
    </xf>
    <xf numFmtId="4" fontId="70" fillId="32" borderId="10" xfId="0" applyNumberFormat="1" applyFont="1" applyFill="1" applyBorder="1" applyAlignment="1">
      <alignment vertical="center"/>
    </xf>
    <xf numFmtId="176" fontId="70" fillId="32" borderId="10" xfId="0" applyNumberFormat="1" applyFont="1" applyFill="1" applyBorder="1" applyAlignment="1">
      <alignment horizontal="center" vertical="center"/>
    </xf>
    <xf numFmtId="4" fontId="73" fillId="32" borderId="10" xfId="0" applyNumberFormat="1" applyFont="1" applyFill="1" applyBorder="1" applyAlignment="1">
      <alignment/>
    </xf>
    <xf numFmtId="4" fontId="73" fillId="32" borderId="10" xfId="0" applyNumberFormat="1" applyFont="1" applyFill="1" applyBorder="1" applyAlignment="1">
      <alignment horizontal="center"/>
    </xf>
    <xf numFmtId="0" fontId="74" fillId="32" borderId="10" xfId="0" applyFont="1" applyFill="1" applyBorder="1" applyAlignment="1">
      <alignment horizontal="center" vertical="center" wrapText="1"/>
    </xf>
    <xf numFmtId="0" fontId="70" fillId="32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76" fontId="1" fillId="0" borderId="3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29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0" fillId="0" borderId="29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justify"/>
    </xf>
    <xf numFmtId="0" fontId="10" fillId="0" borderId="42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23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70" fillId="32" borderId="12" xfId="0" applyFont="1" applyFill="1" applyBorder="1" applyAlignment="1">
      <alignment horizontal="center" vertical="center" wrapText="1"/>
    </xf>
    <xf numFmtId="0" fontId="70" fillId="32" borderId="56" xfId="0" applyFont="1" applyFill="1" applyBorder="1" applyAlignment="1">
      <alignment horizontal="center" vertical="center" wrapText="1"/>
    </xf>
    <xf numFmtId="0" fontId="70" fillId="32" borderId="11" xfId="0" applyFont="1" applyFill="1" applyBorder="1" applyAlignment="1">
      <alignment horizontal="center" vertical="center" wrapText="1"/>
    </xf>
    <xf numFmtId="0" fontId="74" fillId="32" borderId="12" xfId="0" applyFont="1" applyFill="1" applyBorder="1" applyAlignment="1">
      <alignment horizontal="center" vertical="center" wrapText="1"/>
    </xf>
    <xf numFmtId="0" fontId="74" fillId="32" borderId="56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horizontal="center" vertical="center" wrapText="1"/>
    </xf>
    <xf numFmtId="0" fontId="73" fillId="32" borderId="29" xfId="0" applyFont="1" applyFill="1" applyBorder="1" applyAlignment="1">
      <alignment horizontal="center" vertical="center" wrapText="1"/>
    </xf>
    <xf numFmtId="0" fontId="73" fillId="32" borderId="32" xfId="0" applyFont="1" applyFill="1" applyBorder="1" applyAlignment="1">
      <alignment horizontal="center" vertical="center" wrapText="1"/>
    </xf>
    <xf numFmtId="0" fontId="70" fillId="34" borderId="29" xfId="0" applyFont="1" applyFill="1" applyBorder="1" applyAlignment="1">
      <alignment horizontal="center" vertical="center" wrapText="1"/>
    </xf>
    <xf numFmtId="0" fontId="70" fillId="34" borderId="42" xfId="0" applyFont="1" applyFill="1" applyBorder="1" applyAlignment="1">
      <alignment horizontal="center" vertical="center" wrapText="1"/>
    </xf>
    <xf numFmtId="0" fontId="70" fillId="34" borderId="32" xfId="0" applyFont="1" applyFill="1" applyBorder="1" applyAlignment="1">
      <alignment horizontal="center" vertical="center" wrapText="1"/>
    </xf>
    <xf numFmtId="0" fontId="75" fillId="32" borderId="0" xfId="0" applyFont="1" applyFill="1" applyAlignment="1">
      <alignment horizontal="center"/>
    </xf>
    <xf numFmtId="0" fontId="76" fillId="32" borderId="0" xfId="0" applyFont="1" applyFill="1" applyAlignment="1">
      <alignment horizontal="center" vertical="center" wrapText="1"/>
    </xf>
    <xf numFmtId="0" fontId="76" fillId="32" borderId="55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57" xfId="0" applyFont="1" applyFill="1" applyBorder="1" applyAlignment="1">
      <alignment horizontal="center" vertical="center" wrapText="1"/>
    </xf>
    <xf numFmtId="0" fontId="70" fillId="33" borderId="5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P20" sqref="P20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6.00390625" style="1" customWidth="1"/>
    <col min="6" max="9" width="8.875" style="1" customWidth="1"/>
    <col min="10" max="16384" width="8.875" style="1" customWidth="1"/>
  </cols>
  <sheetData>
    <row r="1" spans="1:5" ht="13.5" customHeight="1">
      <c r="A1" s="228" t="s">
        <v>80</v>
      </c>
      <c r="B1" s="228"/>
      <c r="C1" s="228"/>
      <c r="D1" s="228"/>
      <c r="E1" s="228"/>
    </row>
    <row r="2" spans="1:5" ht="17.25" customHeight="1">
      <c r="A2" s="229" t="s">
        <v>250</v>
      </c>
      <c r="B2" s="229"/>
      <c r="C2" s="229"/>
      <c r="D2" s="229"/>
      <c r="E2" s="229"/>
    </row>
    <row r="3" spans="1:5" ht="17.25" customHeight="1">
      <c r="A3" s="229" t="s">
        <v>249</v>
      </c>
      <c r="B3" s="229"/>
      <c r="C3" s="229"/>
      <c r="D3" s="229"/>
      <c r="E3" s="229"/>
    </row>
    <row r="4" spans="1:5" s="112" customFormat="1" ht="17.25" customHeight="1">
      <c r="A4" s="230" t="s">
        <v>268</v>
      </c>
      <c r="B4" s="230"/>
      <c r="C4" s="230"/>
      <c r="D4" s="230"/>
      <c r="E4" s="230"/>
    </row>
    <row r="5" ht="13.5" customHeight="1" thickBot="1">
      <c r="E5" s="94"/>
    </row>
    <row r="6" spans="1:5" ht="24" customHeight="1">
      <c r="A6" s="219" t="s">
        <v>0</v>
      </c>
      <c r="B6" s="231" t="s">
        <v>1</v>
      </c>
      <c r="C6" s="221" t="s">
        <v>81</v>
      </c>
      <c r="D6" s="226" t="s">
        <v>269</v>
      </c>
      <c r="E6" s="233" t="s">
        <v>257</v>
      </c>
    </row>
    <row r="7" spans="1:5" ht="30" customHeight="1" thickBot="1">
      <c r="A7" s="220"/>
      <c r="B7" s="232"/>
      <c r="C7" s="222"/>
      <c r="D7" s="227"/>
      <c r="E7" s="234"/>
    </row>
    <row r="8" spans="1:5" ht="15" customHeight="1" thickBot="1">
      <c r="A8" s="209" t="s">
        <v>82</v>
      </c>
      <c r="B8" s="210"/>
      <c r="C8" s="210"/>
      <c r="D8" s="216"/>
      <c r="E8" s="217"/>
    </row>
    <row r="9" spans="1:7" ht="25.5">
      <c r="A9" s="21" t="s">
        <v>2</v>
      </c>
      <c r="B9" s="44" t="s">
        <v>251</v>
      </c>
      <c r="C9" s="19" t="s">
        <v>3</v>
      </c>
      <c r="D9" s="137">
        <v>6414</v>
      </c>
      <c r="E9" s="173">
        <f>D9*100/6419</f>
        <v>99.92210624707899</v>
      </c>
      <c r="G9" s="116"/>
    </row>
    <row r="10" spans="1:7" ht="12.75">
      <c r="A10" s="22" t="s">
        <v>4</v>
      </c>
      <c r="B10" s="5" t="s">
        <v>177</v>
      </c>
      <c r="C10" s="6" t="s">
        <v>3</v>
      </c>
      <c r="D10" s="99">
        <v>57</v>
      </c>
      <c r="E10" s="270">
        <f>D10*100/28</f>
        <v>203.57142857142858</v>
      </c>
      <c r="G10" s="116"/>
    </row>
    <row r="11" spans="1:7" ht="12.75">
      <c r="A11" s="22" t="s">
        <v>5</v>
      </c>
      <c r="B11" s="5" t="s">
        <v>83</v>
      </c>
      <c r="C11" s="6" t="s">
        <v>3</v>
      </c>
      <c r="D11" s="99">
        <v>81</v>
      </c>
      <c r="E11" s="270">
        <f>D11*100/110</f>
        <v>73.63636363636364</v>
      </c>
      <c r="G11" s="116"/>
    </row>
    <row r="12" spans="1:7" ht="12.75">
      <c r="A12" s="22" t="s">
        <v>55</v>
      </c>
      <c r="B12" s="5" t="s">
        <v>160</v>
      </c>
      <c r="C12" s="6" t="s">
        <v>3</v>
      </c>
      <c r="D12" s="99">
        <v>182</v>
      </c>
      <c r="E12" s="117">
        <f>D12*100/-82</f>
        <v>-221.9512195121951</v>
      </c>
      <c r="G12" s="116"/>
    </row>
    <row r="13" spans="1:7" ht="12.75">
      <c r="A13" s="24" t="s">
        <v>74</v>
      </c>
      <c r="B13" s="5" t="s">
        <v>88</v>
      </c>
      <c r="C13" s="93" t="s">
        <v>203</v>
      </c>
      <c r="D13" s="142">
        <f>D10/D9*1000</f>
        <v>8.886810102899906</v>
      </c>
      <c r="E13" s="117">
        <f>D13*100/4.4</f>
        <v>201.97295688408875</v>
      </c>
      <c r="G13" s="116"/>
    </row>
    <row r="14" spans="1:7" ht="12.75">
      <c r="A14" s="22" t="s">
        <v>73</v>
      </c>
      <c r="B14" s="5" t="s">
        <v>89</v>
      </c>
      <c r="C14" s="93" t="s">
        <v>203</v>
      </c>
      <c r="D14" s="142">
        <f>D11/D9*1000</f>
        <v>12.628624883068289</v>
      </c>
      <c r="E14" s="117">
        <f>D14*100/17.1</f>
        <v>73.85160750332332</v>
      </c>
      <c r="G14" s="116"/>
    </row>
    <row r="15" spans="1:7" ht="12.75">
      <c r="A15" s="24" t="s">
        <v>75</v>
      </c>
      <c r="B15" s="5" t="s">
        <v>90</v>
      </c>
      <c r="C15" s="93" t="s">
        <v>203</v>
      </c>
      <c r="D15" s="142">
        <f>2/D9*1000</f>
        <v>0.3118178983473651</v>
      </c>
      <c r="E15" s="117">
        <f>D15*100/0.3</f>
        <v>103.93929944912172</v>
      </c>
      <c r="G15" s="116"/>
    </row>
    <row r="16" spans="1:7" ht="13.5" customHeight="1" thickBot="1">
      <c r="A16" s="25" t="s">
        <v>159</v>
      </c>
      <c r="B16" s="41" t="s">
        <v>76</v>
      </c>
      <c r="C16" s="93" t="s">
        <v>203</v>
      </c>
      <c r="D16" s="271">
        <f>D12/D9*1000</f>
        <v>28.37542874961023</v>
      </c>
      <c r="E16" s="146">
        <f>D16*100/12.8</f>
        <v>221.6830371063299</v>
      </c>
      <c r="G16" s="116"/>
    </row>
    <row r="17" spans="1:7" ht="15" customHeight="1" thickBot="1">
      <c r="A17" s="209" t="s">
        <v>204</v>
      </c>
      <c r="B17" s="210"/>
      <c r="C17" s="210"/>
      <c r="D17" s="210"/>
      <c r="E17" s="211"/>
      <c r="G17" s="116"/>
    </row>
    <row r="18" spans="1:5" ht="25.5" customHeight="1">
      <c r="A18" s="188" t="s">
        <v>48</v>
      </c>
      <c r="B18" s="31" t="s">
        <v>183</v>
      </c>
      <c r="C18" s="32" t="s">
        <v>3</v>
      </c>
      <c r="D18" s="172">
        <v>457.9</v>
      </c>
      <c r="E18" s="127">
        <v>77.3</v>
      </c>
    </row>
    <row r="19" spans="1:5" ht="11.25" customHeight="1">
      <c r="A19" s="195"/>
      <c r="B19" s="197" t="s">
        <v>209</v>
      </c>
      <c r="C19" s="198"/>
      <c r="D19" s="198"/>
      <c r="E19" s="199"/>
    </row>
    <row r="20" spans="1:5" ht="12.75">
      <c r="A20" s="195"/>
      <c r="B20" s="9" t="s">
        <v>25</v>
      </c>
      <c r="C20" s="6" t="s">
        <v>3</v>
      </c>
      <c r="D20" s="4"/>
      <c r="E20" s="23"/>
    </row>
    <row r="21" spans="1:5" ht="12.75">
      <c r="A21" s="195"/>
      <c r="B21" s="9" t="s">
        <v>26</v>
      </c>
      <c r="C21" s="6" t="s">
        <v>3</v>
      </c>
      <c r="D21" s="4"/>
      <c r="E21" s="23"/>
    </row>
    <row r="22" spans="1:5" ht="12.75">
      <c r="A22" s="195"/>
      <c r="B22" s="9" t="s">
        <v>20</v>
      </c>
      <c r="C22" s="6" t="s">
        <v>3</v>
      </c>
      <c r="D22" s="4"/>
      <c r="E22" s="23"/>
    </row>
    <row r="23" spans="1:5" ht="12.75" customHeight="1">
      <c r="A23" s="195"/>
      <c r="B23" s="9" t="s">
        <v>27</v>
      </c>
      <c r="C23" s="6" t="s">
        <v>3</v>
      </c>
      <c r="D23" s="4"/>
      <c r="E23" s="23"/>
    </row>
    <row r="24" spans="1:5" ht="12.75">
      <c r="A24" s="195"/>
      <c r="B24" s="9" t="s">
        <v>19</v>
      </c>
      <c r="C24" s="6" t="s">
        <v>3</v>
      </c>
      <c r="D24" s="4"/>
      <c r="E24" s="23"/>
    </row>
    <row r="25" spans="1:5" ht="37.5" customHeight="1">
      <c r="A25" s="195"/>
      <c r="B25" s="9" t="s">
        <v>28</v>
      </c>
      <c r="C25" s="6" t="s">
        <v>3</v>
      </c>
      <c r="D25" s="4"/>
      <c r="E25" s="23"/>
    </row>
    <row r="26" spans="1:5" ht="12.75">
      <c r="A26" s="195"/>
      <c r="B26" s="9" t="s">
        <v>29</v>
      </c>
      <c r="C26" s="6" t="s">
        <v>3</v>
      </c>
      <c r="D26" s="4"/>
      <c r="E26" s="23"/>
    </row>
    <row r="27" spans="1:5" ht="12.75">
      <c r="A27" s="195"/>
      <c r="B27" s="9" t="s">
        <v>24</v>
      </c>
      <c r="C27" s="6" t="s">
        <v>3</v>
      </c>
      <c r="D27" s="99">
        <v>155.3</v>
      </c>
      <c r="E27" s="101">
        <v>97.6</v>
      </c>
    </row>
    <row r="28" spans="1:5" ht="12.75">
      <c r="A28" s="195"/>
      <c r="B28" s="9" t="s">
        <v>30</v>
      </c>
      <c r="C28" s="6" t="s">
        <v>3</v>
      </c>
      <c r="D28" s="4"/>
      <c r="E28" s="23"/>
    </row>
    <row r="29" spans="1:5" ht="25.5">
      <c r="A29" s="195"/>
      <c r="B29" s="9" t="s">
        <v>31</v>
      </c>
      <c r="C29" s="6" t="s">
        <v>3</v>
      </c>
      <c r="D29" s="4"/>
      <c r="E29" s="23"/>
    </row>
    <row r="30" spans="1:5" ht="25.5">
      <c r="A30" s="196"/>
      <c r="B30" s="9" t="s">
        <v>32</v>
      </c>
      <c r="C30" s="6" t="s">
        <v>3</v>
      </c>
      <c r="D30" s="4"/>
      <c r="E30" s="23"/>
    </row>
    <row r="31" spans="1:5" ht="24" customHeight="1">
      <c r="A31" s="22" t="s">
        <v>56</v>
      </c>
      <c r="B31" s="41" t="s">
        <v>184</v>
      </c>
      <c r="C31" s="6" t="s">
        <v>47</v>
      </c>
      <c r="D31" s="99">
        <v>0.6</v>
      </c>
      <c r="E31" s="117">
        <f>D31*100/2.8</f>
        <v>21.42857142857143</v>
      </c>
    </row>
    <row r="32" spans="1:5" ht="25.5">
      <c r="A32" s="190" t="s">
        <v>54</v>
      </c>
      <c r="B32" s="5" t="s">
        <v>185</v>
      </c>
      <c r="C32" s="6" t="s">
        <v>46</v>
      </c>
      <c r="D32" s="4"/>
      <c r="E32" s="23"/>
    </row>
    <row r="33" spans="1:5" ht="12.75">
      <c r="A33" s="195"/>
      <c r="B33" s="197" t="s">
        <v>194</v>
      </c>
      <c r="C33" s="198"/>
      <c r="D33" s="198"/>
      <c r="E33" s="199"/>
    </row>
    <row r="34" spans="1:5" ht="12.75">
      <c r="A34" s="195"/>
      <c r="B34" s="5" t="s">
        <v>49</v>
      </c>
      <c r="C34" s="6" t="s">
        <v>46</v>
      </c>
      <c r="D34" s="4"/>
      <c r="E34" s="23"/>
    </row>
    <row r="35" spans="1:5" ht="25.5">
      <c r="A35" s="195"/>
      <c r="B35" s="5" t="s">
        <v>243</v>
      </c>
      <c r="C35" s="6"/>
      <c r="D35" s="4"/>
      <c r="E35" s="23"/>
    </row>
    <row r="36" spans="1:5" ht="12.75">
      <c r="A36" s="195"/>
      <c r="B36" s="5"/>
      <c r="C36" s="6"/>
      <c r="D36" s="4"/>
      <c r="E36" s="23"/>
    </row>
    <row r="37" spans="1:5" ht="12.75">
      <c r="A37" s="195"/>
      <c r="B37" s="5"/>
      <c r="C37" s="6"/>
      <c r="D37" s="4"/>
      <c r="E37" s="23"/>
    </row>
    <row r="38" spans="1:5" ht="12.75">
      <c r="A38" s="195"/>
      <c r="B38" s="5" t="s">
        <v>178</v>
      </c>
      <c r="C38" s="6" t="s">
        <v>46</v>
      </c>
      <c r="D38" s="4"/>
      <c r="E38" s="23"/>
    </row>
    <row r="39" spans="1:5" ht="25.5">
      <c r="A39" s="195"/>
      <c r="B39" s="5" t="s">
        <v>243</v>
      </c>
      <c r="C39" s="96"/>
      <c r="D39" s="4"/>
      <c r="E39" s="97"/>
    </row>
    <row r="40" spans="1:5" ht="12.75">
      <c r="A40" s="195"/>
      <c r="B40" s="5"/>
      <c r="C40" s="96"/>
      <c r="D40" s="4"/>
      <c r="E40" s="97"/>
    </row>
    <row r="41" spans="1:5" ht="12.75">
      <c r="A41" s="195"/>
      <c r="B41" s="5"/>
      <c r="C41" s="96"/>
      <c r="D41" s="4"/>
      <c r="E41" s="97"/>
    </row>
    <row r="42" spans="1:5" ht="12.75">
      <c r="A42" s="195"/>
      <c r="B42" s="223" t="s">
        <v>87</v>
      </c>
      <c r="C42" s="224"/>
      <c r="D42" s="224"/>
      <c r="E42" s="225"/>
    </row>
    <row r="43" spans="1:5" ht="12.75">
      <c r="A43" s="195"/>
      <c r="B43" s="2" t="s">
        <v>25</v>
      </c>
      <c r="C43" s="6" t="s">
        <v>46</v>
      </c>
      <c r="D43" s="4"/>
      <c r="E43" s="23"/>
    </row>
    <row r="44" spans="1:5" ht="12.75">
      <c r="A44" s="195"/>
      <c r="B44" s="2" t="s">
        <v>26</v>
      </c>
      <c r="C44" s="6" t="s">
        <v>46</v>
      </c>
      <c r="D44" s="4"/>
      <c r="E44" s="23"/>
    </row>
    <row r="45" spans="1:5" ht="12.75">
      <c r="A45" s="195"/>
      <c r="B45" s="2" t="s">
        <v>20</v>
      </c>
      <c r="C45" s="6" t="s">
        <v>46</v>
      </c>
      <c r="D45" s="4"/>
      <c r="E45" s="23"/>
    </row>
    <row r="46" spans="1:5" ht="12.75" customHeight="1">
      <c r="A46" s="195"/>
      <c r="B46" s="2" t="s">
        <v>27</v>
      </c>
      <c r="C46" s="6" t="s">
        <v>46</v>
      </c>
      <c r="D46" s="4"/>
      <c r="E46" s="23"/>
    </row>
    <row r="47" spans="1:5" ht="12.75">
      <c r="A47" s="195"/>
      <c r="B47" s="2" t="s">
        <v>19</v>
      </c>
      <c r="C47" s="6" t="s">
        <v>46</v>
      </c>
      <c r="D47" s="4"/>
      <c r="E47" s="23"/>
    </row>
    <row r="48" spans="1:5" ht="36" customHeight="1">
      <c r="A48" s="195"/>
      <c r="B48" s="2" t="s">
        <v>28</v>
      </c>
      <c r="C48" s="6" t="s">
        <v>46</v>
      </c>
      <c r="D48" s="4"/>
      <c r="E48" s="23"/>
    </row>
    <row r="49" spans="1:5" ht="11.25" customHeight="1">
      <c r="A49" s="195"/>
      <c r="B49" s="2" t="s">
        <v>29</v>
      </c>
      <c r="C49" s="6" t="s">
        <v>46</v>
      </c>
      <c r="D49" s="4"/>
      <c r="E49" s="23"/>
    </row>
    <row r="50" spans="1:5" ht="12.75">
      <c r="A50" s="195"/>
      <c r="B50" s="2" t="s">
        <v>24</v>
      </c>
      <c r="C50" s="6" t="s">
        <v>46</v>
      </c>
      <c r="D50" s="4"/>
      <c r="E50" s="23"/>
    </row>
    <row r="51" spans="1:5" ht="12.75">
      <c r="A51" s="195"/>
      <c r="B51" s="2" t="s">
        <v>30</v>
      </c>
      <c r="C51" s="6" t="s">
        <v>46</v>
      </c>
      <c r="D51" s="4"/>
      <c r="E51" s="23"/>
    </row>
    <row r="52" spans="1:5" ht="25.5">
      <c r="A52" s="195"/>
      <c r="B52" s="2" t="s">
        <v>31</v>
      </c>
      <c r="C52" s="6" t="s">
        <v>46</v>
      </c>
      <c r="D52" s="4"/>
      <c r="E52" s="23"/>
    </row>
    <row r="53" spans="1:5" ht="24" customHeight="1">
      <c r="A53" s="196"/>
      <c r="B53" s="2" t="s">
        <v>32</v>
      </c>
      <c r="C53" s="6" t="s">
        <v>46</v>
      </c>
      <c r="D53" s="4"/>
      <c r="E53" s="23"/>
    </row>
    <row r="54" spans="1:5" ht="25.5">
      <c r="A54" s="190" t="s">
        <v>57</v>
      </c>
      <c r="B54" s="5" t="s">
        <v>186</v>
      </c>
      <c r="C54" s="3" t="s">
        <v>17</v>
      </c>
      <c r="D54" s="99">
        <v>58438.7</v>
      </c>
      <c r="E54" s="117">
        <v>123.6</v>
      </c>
    </row>
    <row r="55" spans="1:5" ht="12.75">
      <c r="A55" s="195"/>
      <c r="B55" s="197" t="s">
        <v>84</v>
      </c>
      <c r="C55" s="198"/>
      <c r="D55" s="198"/>
      <c r="E55" s="199"/>
    </row>
    <row r="56" spans="1:5" ht="12.75">
      <c r="A56" s="195"/>
      <c r="B56" s="9" t="s">
        <v>25</v>
      </c>
      <c r="C56" s="3" t="s">
        <v>17</v>
      </c>
      <c r="D56" s="4"/>
      <c r="E56" s="23"/>
    </row>
    <row r="57" spans="1:5" ht="12.75">
      <c r="A57" s="195"/>
      <c r="B57" s="9" t="s">
        <v>26</v>
      </c>
      <c r="C57" s="3" t="s">
        <v>17</v>
      </c>
      <c r="D57" s="4"/>
      <c r="E57" s="23"/>
    </row>
    <row r="58" spans="1:5" ht="12.75">
      <c r="A58" s="195"/>
      <c r="B58" s="9" t="s">
        <v>20</v>
      </c>
      <c r="C58" s="3" t="s">
        <v>17</v>
      </c>
      <c r="D58" s="4"/>
      <c r="E58" s="23"/>
    </row>
    <row r="59" spans="1:5" ht="12.75" customHeight="1">
      <c r="A59" s="195"/>
      <c r="B59" s="9" t="s">
        <v>27</v>
      </c>
      <c r="C59" s="3" t="s">
        <v>17</v>
      </c>
      <c r="D59" s="4"/>
      <c r="E59" s="23"/>
    </row>
    <row r="60" spans="1:5" ht="12.75">
      <c r="A60" s="195"/>
      <c r="B60" s="9" t="s">
        <v>19</v>
      </c>
      <c r="C60" s="3" t="s">
        <v>17</v>
      </c>
      <c r="D60" s="4"/>
      <c r="E60" s="23"/>
    </row>
    <row r="61" spans="1:5" ht="36.75" customHeight="1">
      <c r="A61" s="195"/>
      <c r="B61" s="9" t="s">
        <v>28</v>
      </c>
      <c r="C61" s="3" t="s">
        <v>17</v>
      </c>
      <c r="D61" s="4"/>
      <c r="E61" s="23"/>
    </row>
    <row r="62" spans="1:5" ht="12.75">
      <c r="A62" s="195"/>
      <c r="B62" s="9" t="s">
        <v>29</v>
      </c>
      <c r="C62" s="3" t="s">
        <v>17</v>
      </c>
      <c r="D62" s="4"/>
      <c r="E62" s="23"/>
    </row>
    <row r="63" spans="1:5" ht="12.75">
      <c r="A63" s="195"/>
      <c r="B63" s="9" t="s">
        <v>24</v>
      </c>
      <c r="C63" s="3" t="s">
        <v>17</v>
      </c>
      <c r="D63" s="99">
        <v>53614.7</v>
      </c>
      <c r="E63" s="117">
        <v>113.7</v>
      </c>
    </row>
    <row r="64" spans="1:5" ht="12.75">
      <c r="A64" s="195"/>
      <c r="B64" s="9" t="s">
        <v>30</v>
      </c>
      <c r="C64" s="3" t="s">
        <v>17</v>
      </c>
      <c r="D64" s="4"/>
      <c r="E64" s="23"/>
    </row>
    <row r="65" spans="1:5" ht="25.5">
      <c r="A65" s="195"/>
      <c r="B65" s="9" t="s">
        <v>31</v>
      </c>
      <c r="C65" s="3" t="s">
        <v>17</v>
      </c>
      <c r="D65" s="4"/>
      <c r="E65" s="23"/>
    </row>
    <row r="66" spans="1:5" ht="26.25" thickBot="1">
      <c r="A66" s="218"/>
      <c r="B66" s="36" t="s">
        <v>32</v>
      </c>
      <c r="C66" s="37" t="s">
        <v>17</v>
      </c>
      <c r="D66" s="28"/>
      <c r="E66" s="29"/>
    </row>
    <row r="67" spans="1:5" ht="15.75" customHeight="1" thickBot="1">
      <c r="A67" s="209" t="s">
        <v>205</v>
      </c>
      <c r="B67" s="210"/>
      <c r="C67" s="210"/>
      <c r="D67" s="210"/>
      <c r="E67" s="211"/>
    </row>
    <row r="68" spans="1:5" ht="66.75" customHeight="1">
      <c r="A68" s="30" t="s">
        <v>50</v>
      </c>
      <c r="B68" s="31" t="s">
        <v>91</v>
      </c>
      <c r="C68" s="39" t="s">
        <v>58</v>
      </c>
      <c r="D68" s="126">
        <v>226939.5</v>
      </c>
      <c r="E68" s="169">
        <v>88.5</v>
      </c>
    </row>
    <row r="69" spans="1:5" ht="37.5" customHeight="1">
      <c r="A69" s="6" t="s">
        <v>59</v>
      </c>
      <c r="B69" s="104" t="s">
        <v>179</v>
      </c>
      <c r="C69" s="6" t="s">
        <v>86</v>
      </c>
      <c r="D69" s="4"/>
      <c r="E69" s="4"/>
    </row>
    <row r="70" spans="1:5" ht="21.75" customHeight="1" hidden="1">
      <c r="A70" s="6"/>
      <c r="B70" s="104"/>
      <c r="C70" s="6"/>
      <c r="D70" s="4"/>
      <c r="E70" s="4"/>
    </row>
    <row r="71" spans="1:5" ht="20.25" customHeight="1" hidden="1">
      <c r="A71" s="6"/>
      <c r="B71" s="104"/>
      <c r="C71" s="6"/>
      <c r="D71" s="4"/>
      <c r="E71" s="4"/>
    </row>
    <row r="72" spans="1:5" ht="21.75" customHeight="1" hidden="1">
      <c r="A72" s="6"/>
      <c r="B72" s="104"/>
      <c r="C72" s="6"/>
      <c r="D72" s="4"/>
      <c r="E72" s="4"/>
    </row>
    <row r="73" spans="1:5" ht="20.25" customHeight="1" hidden="1">
      <c r="A73" s="6"/>
      <c r="B73" s="104"/>
      <c r="C73" s="6"/>
      <c r="D73" s="4"/>
      <c r="E73" s="4"/>
    </row>
    <row r="74" spans="1:5" ht="23.25" customHeight="1" hidden="1">
      <c r="A74" s="6"/>
      <c r="B74" s="104"/>
      <c r="C74" s="6"/>
      <c r="D74" s="4"/>
      <c r="E74" s="4"/>
    </row>
    <row r="75" spans="1:5" ht="23.25" customHeight="1" hidden="1">
      <c r="A75" s="6"/>
      <c r="B75" s="104"/>
      <c r="C75" s="6"/>
      <c r="D75" s="4"/>
      <c r="E75" s="4"/>
    </row>
    <row r="76" spans="1:5" s="102" customFormat="1" ht="14.25" customHeight="1" thickBot="1">
      <c r="A76" s="215" t="s">
        <v>187</v>
      </c>
      <c r="B76" s="216"/>
      <c r="C76" s="216"/>
      <c r="D76" s="216"/>
      <c r="E76" s="217"/>
    </row>
    <row r="77" spans="1:5" ht="25.5">
      <c r="A77" s="188" t="s">
        <v>60</v>
      </c>
      <c r="B77" s="40" t="s">
        <v>92</v>
      </c>
      <c r="C77" s="39" t="s">
        <v>58</v>
      </c>
      <c r="D77" s="33"/>
      <c r="E77" s="34"/>
    </row>
    <row r="78" spans="1:5" ht="12.75">
      <c r="A78" s="195"/>
      <c r="B78" s="212" t="s">
        <v>85</v>
      </c>
      <c r="C78" s="213"/>
      <c r="D78" s="213"/>
      <c r="E78" s="214"/>
    </row>
    <row r="79" spans="1:5" ht="12.75">
      <c r="A79" s="195"/>
      <c r="B79" s="7" t="s">
        <v>6</v>
      </c>
      <c r="C79" s="3" t="s">
        <v>58</v>
      </c>
      <c r="D79" s="4"/>
      <c r="E79" s="23"/>
    </row>
    <row r="80" spans="1:5" ht="13.5" thickBot="1">
      <c r="A80" s="196"/>
      <c r="B80" s="7" t="s">
        <v>7</v>
      </c>
      <c r="C80" s="3" t="s">
        <v>58</v>
      </c>
      <c r="D80" s="4"/>
      <c r="E80" s="23"/>
    </row>
    <row r="81" spans="1:5" s="98" customFormat="1" ht="27" customHeight="1">
      <c r="A81" s="206" t="s">
        <v>61</v>
      </c>
      <c r="B81" s="40" t="s">
        <v>8</v>
      </c>
      <c r="C81" s="40"/>
      <c r="D81" s="40"/>
      <c r="E81" s="40"/>
    </row>
    <row r="82" spans="1:5" s="98" customFormat="1" ht="12" customHeight="1">
      <c r="A82" s="207"/>
      <c r="B82" s="99" t="s">
        <v>9</v>
      </c>
      <c r="C82" s="100" t="s">
        <v>86</v>
      </c>
      <c r="D82" s="99"/>
      <c r="E82" s="101"/>
    </row>
    <row r="83" spans="1:5" s="98" customFormat="1" ht="12.75">
      <c r="A83" s="207"/>
      <c r="B83" s="99" t="s">
        <v>10</v>
      </c>
      <c r="C83" s="100" t="s">
        <v>86</v>
      </c>
      <c r="D83" s="99"/>
      <c r="E83" s="101"/>
    </row>
    <row r="84" spans="1:5" s="98" customFormat="1" ht="12" customHeight="1">
      <c r="A84" s="207"/>
      <c r="B84" s="99" t="s">
        <v>14</v>
      </c>
      <c r="C84" s="100" t="s">
        <v>86</v>
      </c>
      <c r="D84" s="99"/>
      <c r="E84" s="101"/>
    </row>
    <row r="85" spans="1:5" s="98" customFormat="1" ht="11.25" customHeight="1">
      <c r="A85" s="207"/>
      <c r="B85" s="99" t="s">
        <v>13</v>
      </c>
      <c r="C85" s="100" t="s">
        <v>86</v>
      </c>
      <c r="D85" s="99"/>
      <c r="E85" s="101"/>
    </row>
    <row r="86" spans="1:5" s="98" customFormat="1" ht="10.5" customHeight="1">
      <c r="A86" s="207"/>
      <c r="B86" s="99" t="s">
        <v>11</v>
      </c>
      <c r="C86" s="100" t="s">
        <v>16</v>
      </c>
      <c r="D86" s="99"/>
      <c r="E86" s="101"/>
    </row>
    <row r="87" spans="1:5" s="98" customFormat="1" ht="12" customHeight="1" thickBot="1">
      <c r="A87" s="208"/>
      <c r="B87" s="99" t="s">
        <v>12</v>
      </c>
      <c r="C87" s="100" t="s">
        <v>15</v>
      </c>
      <c r="D87" s="99"/>
      <c r="E87" s="101"/>
    </row>
    <row r="88" spans="1:5" ht="15.75" customHeight="1" thickBot="1">
      <c r="A88" s="209" t="s">
        <v>206</v>
      </c>
      <c r="B88" s="210"/>
      <c r="C88" s="210"/>
      <c r="D88" s="210"/>
      <c r="E88" s="211"/>
    </row>
    <row r="89" spans="1:5" ht="12.75">
      <c r="A89" s="30" t="s">
        <v>181</v>
      </c>
      <c r="B89" s="42" t="s">
        <v>64</v>
      </c>
      <c r="C89" s="39" t="s">
        <v>18</v>
      </c>
      <c r="D89" s="33"/>
      <c r="E89" s="34"/>
    </row>
    <row r="90" spans="1:5" ht="12.75">
      <c r="A90" s="22" t="s">
        <v>51</v>
      </c>
      <c r="B90" s="41" t="s">
        <v>65</v>
      </c>
      <c r="C90" s="3" t="s">
        <v>18</v>
      </c>
      <c r="D90" s="4"/>
      <c r="E90" s="23"/>
    </row>
    <row r="91" spans="1:5" ht="13.5" thickBot="1">
      <c r="A91" s="35" t="s">
        <v>63</v>
      </c>
      <c r="B91" s="43" t="s">
        <v>66</v>
      </c>
      <c r="C91" s="37" t="s">
        <v>18</v>
      </c>
      <c r="D91" s="145"/>
      <c r="E91" s="146"/>
    </row>
    <row r="92" spans="1:5" ht="15.75" customHeight="1" thickBot="1">
      <c r="A92" s="209" t="s">
        <v>207</v>
      </c>
      <c r="B92" s="210"/>
      <c r="C92" s="210"/>
      <c r="D92" s="210"/>
      <c r="E92" s="211"/>
    </row>
    <row r="93" spans="1:5" ht="12.75">
      <c r="A93" s="188" t="s">
        <v>52</v>
      </c>
      <c r="B93" s="44" t="s">
        <v>188</v>
      </c>
      <c r="C93" s="17" t="s">
        <v>62</v>
      </c>
      <c r="D93" s="137">
        <v>129516</v>
      </c>
      <c r="E93" s="138">
        <v>706.8</v>
      </c>
    </row>
    <row r="94" spans="1:5" ht="12.75">
      <c r="A94" s="195"/>
      <c r="B94" s="197" t="s">
        <v>87</v>
      </c>
      <c r="C94" s="198"/>
      <c r="D94" s="198"/>
      <c r="E94" s="199"/>
    </row>
    <row r="95" spans="1:5" ht="12.75">
      <c r="A95" s="195"/>
      <c r="B95" s="45" t="s">
        <v>25</v>
      </c>
      <c r="C95" s="3" t="s">
        <v>18</v>
      </c>
      <c r="D95" s="4"/>
      <c r="E95" s="23"/>
    </row>
    <row r="96" spans="1:5" ht="12.75">
      <c r="A96" s="195"/>
      <c r="B96" s="45" t="s">
        <v>26</v>
      </c>
      <c r="C96" s="3" t="s">
        <v>18</v>
      </c>
      <c r="D96" s="4"/>
      <c r="E96" s="23"/>
    </row>
    <row r="97" spans="1:5" ht="12.75">
      <c r="A97" s="195"/>
      <c r="B97" s="45" t="s">
        <v>20</v>
      </c>
      <c r="C97" s="3" t="s">
        <v>18</v>
      </c>
      <c r="D97" s="4"/>
      <c r="E97" s="23"/>
    </row>
    <row r="98" spans="1:5" ht="25.5" customHeight="1">
      <c r="A98" s="195"/>
      <c r="B98" s="45" t="s">
        <v>27</v>
      </c>
      <c r="C98" s="3" t="s">
        <v>18</v>
      </c>
      <c r="D98" s="4"/>
      <c r="E98" s="23"/>
    </row>
    <row r="99" spans="1:5" ht="12.75">
      <c r="A99" s="195"/>
      <c r="B99" s="45" t="s">
        <v>19</v>
      </c>
      <c r="C99" s="3" t="s">
        <v>18</v>
      </c>
      <c r="D99" s="4"/>
      <c r="E99" s="23"/>
    </row>
    <row r="100" spans="1:5" ht="37.5" customHeight="1">
      <c r="A100" s="195"/>
      <c r="B100" s="45" t="s">
        <v>28</v>
      </c>
      <c r="C100" s="3" t="s">
        <v>18</v>
      </c>
      <c r="D100" s="4"/>
      <c r="E100" s="23"/>
    </row>
    <row r="101" spans="1:5" ht="12.75">
      <c r="A101" s="195"/>
      <c r="B101" s="45" t="s">
        <v>29</v>
      </c>
      <c r="C101" s="3" t="s">
        <v>18</v>
      </c>
      <c r="D101" s="4"/>
      <c r="E101" s="23"/>
    </row>
    <row r="102" spans="1:5" ht="12.75">
      <c r="A102" s="195"/>
      <c r="B102" s="9" t="s">
        <v>24</v>
      </c>
      <c r="C102" s="3" t="s">
        <v>18</v>
      </c>
      <c r="D102" s="4"/>
      <c r="E102" s="23"/>
    </row>
    <row r="103" spans="1:5" ht="12.75">
      <c r="A103" s="195"/>
      <c r="B103" s="9" t="s">
        <v>30</v>
      </c>
      <c r="C103" s="3" t="s">
        <v>18</v>
      </c>
      <c r="D103" s="4"/>
      <c r="E103" s="23"/>
    </row>
    <row r="104" spans="1:5" ht="25.5">
      <c r="A104" s="195"/>
      <c r="B104" s="9" t="s">
        <v>31</v>
      </c>
      <c r="C104" s="3" t="s">
        <v>18</v>
      </c>
      <c r="D104" s="4"/>
      <c r="E104" s="23"/>
    </row>
    <row r="105" spans="1:5" ht="25.5">
      <c r="A105" s="196"/>
      <c r="B105" s="49" t="s">
        <v>32</v>
      </c>
      <c r="C105" s="3" t="s">
        <v>18</v>
      </c>
      <c r="D105" s="4"/>
      <c r="E105" s="23"/>
    </row>
    <row r="106" spans="1:5" ht="24" customHeight="1">
      <c r="A106" s="190" t="s">
        <v>53</v>
      </c>
      <c r="B106" s="130" t="s">
        <v>195</v>
      </c>
      <c r="C106" s="129" t="s">
        <v>18</v>
      </c>
      <c r="D106" s="99">
        <v>129516</v>
      </c>
      <c r="E106" s="117">
        <f>D106*100/18323</f>
        <v>706.8493150684932</v>
      </c>
    </row>
    <row r="107" spans="1:5" ht="12.75">
      <c r="A107" s="195"/>
      <c r="B107" s="180"/>
      <c r="C107" s="181"/>
      <c r="D107" s="181"/>
      <c r="E107" s="182"/>
    </row>
    <row r="108" spans="1:7" ht="12.75">
      <c r="A108" s="195"/>
      <c r="B108" s="130" t="s">
        <v>152</v>
      </c>
      <c r="C108" s="129" t="s">
        <v>18</v>
      </c>
      <c r="D108" s="99">
        <v>0</v>
      </c>
      <c r="E108" s="101"/>
      <c r="G108" s="116"/>
    </row>
    <row r="109" spans="1:7" ht="12" customHeight="1">
      <c r="A109" s="195"/>
      <c r="B109" s="130" t="s">
        <v>153</v>
      </c>
      <c r="C109" s="129" t="s">
        <v>18</v>
      </c>
      <c r="D109" s="99">
        <v>115189</v>
      </c>
      <c r="E109" s="117">
        <f>D109*100/8468</f>
        <v>1360.2857817666509</v>
      </c>
      <c r="G109" s="116"/>
    </row>
    <row r="110" spans="1:7" ht="12" customHeight="1">
      <c r="A110" s="195"/>
      <c r="B110" s="130" t="s">
        <v>154</v>
      </c>
      <c r="C110" s="129" t="s">
        <v>18</v>
      </c>
      <c r="D110" s="99">
        <v>12364</v>
      </c>
      <c r="E110" s="117">
        <f>D110*100/6826</f>
        <v>181.1309698212716</v>
      </c>
      <c r="G110" s="116"/>
    </row>
    <row r="111" spans="1:7" ht="11.25" customHeight="1">
      <c r="A111" s="195"/>
      <c r="B111" s="130" t="s">
        <v>193</v>
      </c>
      <c r="C111" s="129" t="s">
        <v>18</v>
      </c>
      <c r="D111" s="99">
        <v>1963</v>
      </c>
      <c r="E111" s="117">
        <f>D111*100/3029</f>
        <v>64.8068669527897</v>
      </c>
      <c r="G111" s="116"/>
    </row>
    <row r="112" spans="1:5" ht="12" customHeight="1">
      <c r="A112" s="196"/>
      <c r="B112" s="130" t="s">
        <v>155</v>
      </c>
      <c r="C112" s="129" t="s">
        <v>18</v>
      </c>
      <c r="D112" s="99"/>
      <c r="E112" s="101"/>
    </row>
    <row r="113" spans="1:5" ht="12" customHeight="1">
      <c r="A113" s="95" t="s">
        <v>67</v>
      </c>
      <c r="B113" s="141" t="s">
        <v>151</v>
      </c>
      <c r="C113" s="129" t="s">
        <v>18</v>
      </c>
      <c r="D113" s="139"/>
      <c r="E113" s="140"/>
    </row>
    <row r="114" spans="1:5" ht="12" customHeight="1">
      <c r="A114" s="95" t="s">
        <v>149</v>
      </c>
      <c r="B114" s="4" t="s">
        <v>40</v>
      </c>
      <c r="C114" s="6" t="s">
        <v>35</v>
      </c>
      <c r="D114" s="47"/>
      <c r="E114" s="48"/>
    </row>
    <row r="115" spans="1:5" ht="13.5" customHeight="1" thickBot="1">
      <c r="A115" s="38" t="s">
        <v>189</v>
      </c>
      <c r="B115" s="5" t="s">
        <v>41</v>
      </c>
      <c r="C115" s="6" t="s">
        <v>192</v>
      </c>
      <c r="D115" s="47"/>
      <c r="E115" s="48"/>
    </row>
    <row r="116" spans="1:5" ht="15.75" customHeight="1" thickBot="1">
      <c r="A116" s="177" t="s">
        <v>208</v>
      </c>
      <c r="B116" s="178"/>
      <c r="C116" s="178"/>
      <c r="D116" s="178"/>
      <c r="E116" s="179"/>
    </row>
    <row r="117" spans="1:5" ht="32.25" customHeight="1">
      <c r="A117" s="188" t="s">
        <v>223</v>
      </c>
      <c r="B117" s="20" t="s">
        <v>211</v>
      </c>
      <c r="C117" s="17" t="s">
        <v>18</v>
      </c>
      <c r="D117" s="137"/>
      <c r="E117" s="138"/>
    </row>
    <row r="118" spans="1:5" ht="12.75">
      <c r="A118" s="195"/>
      <c r="B118" s="197" t="s">
        <v>190</v>
      </c>
      <c r="C118" s="198"/>
      <c r="D118" s="198"/>
      <c r="E118" s="199"/>
    </row>
    <row r="119" spans="1:5" ht="12.75">
      <c r="A119" s="195"/>
      <c r="B119" s="5" t="s">
        <v>20</v>
      </c>
      <c r="C119" s="3" t="s">
        <v>18</v>
      </c>
      <c r="D119" s="4"/>
      <c r="E119" s="23"/>
    </row>
    <row r="120" spans="1:5" ht="12.75">
      <c r="A120" s="195"/>
      <c r="B120" s="5" t="s">
        <v>21</v>
      </c>
      <c r="C120" s="3" t="s">
        <v>18</v>
      </c>
      <c r="D120" s="4"/>
      <c r="E120" s="23"/>
    </row>
    <row r="121" spans="1:5" ht="12.75">
      <c r="A121" s="196"/>
      <c r="B121" s="5" t="s">
        <v>19</v>
      </c>
      <c r="C121" s="3" t="s">
        <v>18</v>
      </c>
      <c r="D121" s="4"/>
      <c r="E121" s="23"/>
    </row>
    <row r="122" spans="1:5" ht="12.75">
      <c r="A122" s="203" t="s">
        <v>224</v>
      </c>
      <c r="B122" s="200" t="s">
        <v>78</v>
      </c>
      <c r="C122" s="201"/>
      <c r="D122" s="201"/>
      <c r="E122" s="202"/>
    </row>
    <row r="123" spans="1:5" ht="12.75">
      <c r="A123" s="204"/>
      <c r="B123" s="5" t="s">
        <v>213</v>
      </c>
      <c r="C123" s="3" t="s">
        <v>79</v>
      </c>
      <c r="D123" s="4"/>
      <c r="E123" s="23"/>
    </row>
    <row r="124" spans="1:5" ht="12.75">
      <c r="A124" s="204"/>
      <c r="B124" s="5" t="s">
        <v>212</v>
      </c>
      <c r="C124" s="3" t="s">
        <v>79</v>
      </c>
      <c r="D124" s="4"/>
      <c r="E124" s="23"/>
    </row>
    <row r="125" spans="1:5" ht="12.75" customHeight="1" thickBot="1">
      <c r="A125" s="205"/>
      <c r="B125" s="46" t="s">
        <v>237</v>
      </c>
      <c r="C125" s="16" t="s">
        <v>79</v>
      </c>
      <c r="D125" s="47"/>
      <c r="E125" s="48"/>
    </row>
    <row r="126" spans="1:5" ht="34.5" customHeight="1" thickBot="1">
      <c r="A126" s="177" t="s">
        <v>197</v>
      </c>
      <c r="B126" s="178"/>
      <c r="C126" s="178"/>
      <c r="D126" s="178"/>
      <c r="E126" s="179"/>
    </row>
    <row r="127" spans="1:9" ht="15" customHeight="1">
      <c r="A127" s="188" t="s">
        <v>68</v>
      </c>
      <c r="B127" s="124" t="s">
        <v>220</v>
      </c>
      <c r="C127" s="125" t="s">
        <v>18</v>
      </c>
      <c r="D127" s="126">
        <f>D129+D131+D132+D133</f>
        <v>87145</v>
      </c>
      <c r="E127" s="127">
        <f>D127*100/74383.6</f>
        <v>117.1562010980915</v>
      </c>
      <c r="I127" s="116"/>
    </row>
    <row r="128" spans="1:9" ht="12.75" customHeight="1">
      <c r="A128" s="189"/>
      <c r="B128" s="180" t="s">
        <v>84</v>
      </c>
      <c r="C128" s="181"/>
      <c r="D128" s="181"/>
      <c r="E128" s="182"/>
      <c r="I128" s="116"/>
    </row>
    <row r="129" spans="1:9" ht="12.75">
      <c r="A129" s="189"/>
      <c r="B129" s="128" t="s">
        <v>200</v>
      </c>
      <c r="C129" s="129" t="s">
        <v>18</v>
      </c>
      <c r="D129" s="99">
        <f>SUM(D131:D135)</f>
        <v>43572.5</v>
      </c>
      <c r="E129" s="117">
        <f>D129*100/37191.8</f>
        <v>117.1562010980915</v>
      </c>
      <c r="I129" s="116"/>
    </row>
    <row r="130" spans="1:9" ht="12.75">
      <c r="A130" s="189"/>
      <c r="B130" s="130" t="s">
        <v>84</v>
      </c>
      <c r="C130" s="129"/>
      <c r="D130" s="99"/>
      <c r="E130" s="117"/>
      <c r="I130" s="116"/>
    </row>
    <row r="131" spans="1:9" ht="12.75">
      <c r="A131" s="189"/>
      <c r="B131" s="130" t="s">
        <v>219</v>
      </c>
      <c r="C131" s="129" t="s">
        <v>18</v>
      </c>
      <c r="D131" s="99">
        <v>17022.8</v>
      </c>
      <c r="E131" s="117">
        <f>D131*100/14021.3</f>
        <v>121.40671692353777</v>
      </c>
      <c r="I131" s="116"/>
    </row>
    <row r="132" spans="1:9" ht="12.75" customHeight="1">
      <c r="A132" s="189"/>
      <c r="B132" s="130" t="s">
        <v>252</v>
      </c>
      <c r="C132" s="129" t="s">
        <v>18</v>
      </c>
      <c r="D132" s="99">
        <v>3128.5</v>
      </c>
      <c r="E132" s="117">
        <f>D132*100/2519.7</f>
        <v>124.16160654046118</v>
      </c>
      <c r="I132" s="116"/>
    </row>
    <row r="133" spans="1:9" ht="12.75">
      <c r="A133" s="189"/>
      <c r="B133" s="130" t="s">
        <v>22</v>
      </c>
      <c r="C133" s="129" t="s">
        <v>18</v>
      </c>
      <c r="D133" s="99">
        <v>23421.2</v>
      </c>
      <c r="E133" s="117">
        <f>D133*100/20650.8</f>
        <v>113.41546090224108</v>
      </c>
      <c r="I133" s="116"/>
    </row>
    <row r="134" spans="1:9" ht="11.25" customHeight="1">
      <c r="A134" s="189"/>
      <c r="B134" s="130" t="s">
        <v>201</v>
      </c>
      <c r="C134" s="129" t="s">
        <v>18</v>
      </c>
      <c r="D134" s="99"/>
      <c r="E134" s="117"/>
      <c r="I134" s="116"/>
    </row>
    <row r="135" spans="1:9" ht="27" customHeight="1">
      <c r="A135" s="189"/>
      <c r="B135" s="130" t="s">
        <v>221</v>
      </c>
      <c r="C135" s="129" t="s">
        <v>18</v>
      </c>
      <c r="D135" s="99"/>
      <c r="E135" s="117"/>
      <c r="I135" s="116"/>
    </row>
    <row r="136" spans="1:9" ht="15" customHeight="1">
      <c r="A136" s="189"/>
      <c r="B136" s="128" t="s">
        <v>202</v>
      </c>
      <c r="C136" s="129" t="s">
        <v>18</v>
      </c>
      <c r="D136" s="148">
        <f>D137+D138+D139+D140+D141</f>
        <v>11976.15</v>
      </c>
      <c r="E136" s="117">
        <f>D136*100/5806.2</f>
        <v>206.2648548103751</v>
      </c>
      <c r="I136" s="116"/>
    </row>
    <row r="137" spans="1:9" ht="27" customHeight="1">
      <c r="A137" s="189"/>
      <c r="B137" s="130" t="s">
        <v>198</v>
      </c>
      <c r="C137" s="129" t="s">
        <v>18</v>
      </c>
      <c r="D137" s="99">
        <v>5947.9</v>
      </c>
      <c r="E137" s="117">
        <f>D137*100/3674.9</f>
        <v>161.85202318430433</v>
      </c>
      <c r="I137" s="116"/>
    </row>
    <row r="138" spans="1:9" ht="27" customHeight="1">
      <c r="A138" s="189"/>
      <c r="B138" s="13" t="s">
        <v>247</v>
      </c>
      <c r="C138" s="129" t="s">
        <v>18</v>
      </c>
      <c r="D138" s="99">
        <v>612.45</v>
      </c>
      <c r="E138" s="117">
        <f>D138*100/604.7</f>
        <v>101.2816272531834</v>
      </c>
      <c r="I138" s="116"/>
    </row>
    <row r="139" spans="1:9" ht="27" customHeight="1">
      <c r="A139" s="189"/>
      <c r="B139" s="14" t="s">
        <v>69</v>
      </c>
      <c r="C139" s="129" t="s">
        <v>18</v>
      </c>
      <c r="D139" s="99">
        <v>5044.8</v>
      </c>
      <c r="E139" s="117">
        <f>D139*100/12197.6</f>
        <v>41.35895586016921</v>
      </c>
      <c r="I139" s="116"/>
    </row>
    <row r="140" spans="1:9" ht="15.75" customHeight="1">
      <c r="A140" s="189"/>
      <c r="B140" s="98" t="s">
        <v>245</v>
      </c>
      <c r="C140" s="129" t="s">
        <v>18</v>
      </c>
      <c r="D140" s="99">
        <v>371</v>
      </c>
      <c r="E140" s="117">
        <f>D140*100/153.6</f>
        <v>241.53645833333334</v>
      </c>
      <c r="I140" s="119"/>
    </row>
    <row r="141" spans="1:9" ht="12.75">
      <c r="A141" s="189"/>
      <c r="B141" s="15" t="s">
        <v>70</v>
      </c>
      <c r="C141" s="129" t="s">
        <v>18</v>
      </c>
      <c r="D141" s="148"/>
      <c r="E141" s="117"/>
      <c r="I141" s="119"/>
    </row>
    <row r="142" spans="1:9" ht="28.5" customHeight="1">
      <c r="A142" s="189"/>
      <c r="B142" s="131" t="s">
        <v>210</v>
      </c>
      <c r="C142" s="132" t="s">
        <v>18</v>
      </c>
      <c r="D142" s="133">
        <v>171848.4</v>
      </c>
      <c r="E142" s="134">
        <f>D142*100/36926</f>
        <v>465.3859069490332</v>
      </c>
      <c r="I142" s="119"/>
    </row>
    <row r="143" spans="1:9" ht="11.25" customHeight="1">
      <c r="A143" s="190" t="s">
        <v>77</v>
      </c>
      <c r="B143" s="123" t="s">
        <v>248</v>
      </c>
      <c r="C143" s="3" t="s">
        <v>18</v>
      </c>
      <c r="D143" s="111">
        <v>232103</v>
      </c>
      <c r="E143" s="122">
        <f>D143*100/94556.3</f>
        <v>245.46539997863707</v>
      </c>
      <c r="I143" s="119"/>
    </row>
    <row r="144" spans="1:9" ht="12" customHeight="1">
      <c r="A144" s="189"/>
      <c r="B144" s="5" t="s">
        <v>23</v>
      </c>
      <c r="C144" s="3" t="s">
        <v>18</v>
      </c>
      <c r="D144" s="120">
        <v>20697.26</v>
      </c>
      <c r="E144" s="115">
        <f>D144*100/18029.4</f>
        <v>114.79727556102807</v>
      </c>
      <c r="F144" s="119"/>
      <c r="I144" s="116"/>
    </row>
    <row r="145" spans="1:9" ht="12" customHeight="1">
      <c r="A145" s="189"/>
      <c r="B145" s="8" t="s">
        <v>162</v>
      </c>
      <c r="C145" s="3" t="s">
        <v>18</v>
      </c>
      <c r="D145" s="121">
        <v>299.6</v>
      </c>
      <c r="E145" s="115">
        <f>D145*100/297.4</f>
        <v>100.73974445191664</v>
      </c>
      <c r="F145" s="116"/>
      <c r="I145" s="116"/>
    </row>
    <row r="146" spans="1:9" ht="25.5" customHeight="1">
      <c r="A146" s="189"/>
      <c r="B146" s="10" t="s">
        <v>163</v>
      </c>
      <c r="C146" s="3" t="s">
        <v>18</v>
      </c>
      <c r="D146" s="121">
        <v>54.8</v>
      </c>
      <c r="E146" s="115">
        <f>D146*100/39.6</f>
        <v>138.38383838383837</v>
      </c>
      <c r="F146" s="116"/>
      <c r="I146" s="119"/>
    </row>
    <row r="147" spans="1:9" ht="12" customHeight="1">
      <c r="A147" s="189"/>
      <c r="B147" s="8" t="s">
        <v>164</v>
      </c>
      <c r="C147" s="3" t="s">
        <v>18</v>
      </c>
      <c r="D147" s="120">
        <v>12840.6</v>
      </c>
      <c r="E147" s="115">
        <f>D147*100/12572.2</f>
        <v>102.1348689966752</v>
      </c>
      <c r="F147" s="119"/>
      <c r="I147" s="116"/>
    </row>
    <row r="148" spans="1:9" ht="12" customHeight="1">
      <c r="A148" s="189"/>
      <c r="B148" s="8" t="s">
        <v>165</v>
      </c>
      <c r="C148" s="3" t="s">
        <v>18</v>
      </c>
      <c r="D148" s="121">
        <v>78814.6</v>
      </c>
      <c r="E148" s="115">
        <f>D148*100/26117.1</f>
        <v>301.7739335531128</v>
      </c>
      <c r="F148" s="116"/>
      <c r="I148" s="116"/>
    </row>
    <row r="149" spans="1:9" ht="12.75">
      <c r="A149" s="189"/>
      <c r="B149" s="8" t="s">
        <v>199</v>
      </c>
      <c r="C149" s="3" t="s">
        <v>18</v>
      </c>
      <c r="D149" s="121"/>
      <c r="E149" s="115"/>
      <c r="F149" s="116"/>
      <c r="I149" s="119"/>
    </row>
    <row r="150" spans="1:9" ht="13.5" customHeight="1">
      <c r="A150" s="189"/>
      <c r="B150" s="8" t="s">
        <v>166</v>
      </c>
      <c r="C150" s="3" t="s">
        <v>18</v>
      </c>
      <c r="D150" s="120">
        <v>6278.4</v>
      </c>
      <c r="E150" s="115">
        <f>D150*100/5614.4</f>
        <v>111.82673126246794</v>
      </c>
      <c r="F150" s="119"/>
      <c r="I150" s="116"/>
    </row>
    <row r="151" spans="1:9" ht="12.75" customHeight="1">
      <c r="A151" s="189"/>
      <c r="B151" s="18" t="s">
        <v>238</v>
      </c>
      <c r="C151" s="3" t="s">
        <v>18</v>
      </c>
      <c r="D151" s="121">
        <v>110982.1</v>
      </c>
      <c r="E151" s="115">
        <f>D151*100/28315.5</f>
        <v>391.94822623651356</v>
      </c>
      <c r="F151" s="116"/>
      <c r="I151" s="116"/>
    </row>
    <row r="152" spans="1:9" ht="12.75" customHeight="1">
      <c r="A152" s="189"/>
      <c r="B152" s="10" t="s">
        <v>239</v>
      </c>
      <c r="C152" s="3" t="s">
        <v>18</v>
      </c>
      <c r="D152" s="121"/>
      <c r="E152" s="115"/>
      <c r="F152" s="116"/>
      <c r="I152" s="119"/>
    </row>
    <row r="153" spans="1:9" ht="12.75" customHeight="1">
      <c r="A153" s="189"/>
      <c r="B153" s="10" t="s">
        <v>167</v>
      </c>
      <c r="C153" s="3" t="s">
        <v>18</v>
      </c>
      <c r="D153" s="120">
        <v>2135.6</v>
      </c>
      <c r="E153" s="115">
        <f>D153*100/3570.7</f>
        <v>59.80900103621139</v>
      </c>
      <c r="F153" s="119"/>
      <c r="I153" s="116"/>
    </row>
    <row r="154" spans="1:9" ht="12.75" customHeight="1">
      <c r="A154" s="189"/>
      <c r="B154" s="10" t="s">
        <v>240</v>
      </c>
      <c r="C154" s="3" t="s">
        <v>18</v>
      </c>
      <c r="D154" s="121"/>
      <c r="E154" s="23"/>
      <c r="F154" s="116"/>
      <c r="I154" s="116"/>
    </row>
    <row r="155" spans="1:9" ht="13.5" customHeight="1">
      <c r="A155" s="189"/>
      <c r="B155" s="10" t="s">
        <v>244</v>
      </c>
      <c r="C155" s="3" t="s">
        <v>18</v>
      </c>
      <c r="D155" s="121"/>
      <c r="E155" s="23"/>
      <c r="F155" s="116"/>
      <c r="I155" s="116"/>
    </row>
    <row r="156" spans="1:9" ht="13.5" customHeight="1">
      <c r="A156" s="189"/>
      <c r="B156" s="10" t="s">
        <v>241</v>
      </c>
      <c r="C156" s="3" t="s">
        <v>18</v>
      </c>
      <c r="D156" s="121"/>
      <c r="E156" s="23"/>
      <c r="F156" s="116"/>
      <c r="I156" s="116"/>
    </row>
    <row r="157" spans="1:9" ht="26.25" customHeight="1">
      <c r="A157" s="191"/>
      <c r="B157" s="11" t="s">
        <v>242</v>
      </c>
      <c r="C157" s="3" t="s">
        <v>18</v>
      </c>
      <c r="D157" s="121"/>
      <c r="E157" s="48"/>
      <c r="F157" s="116"/>
      <c r="I157" s="116"/>
    </row>
    <row r="158" spans="1:9" ht="27.75" customHeight="1">
      <c r="A158" s="95" t="s">
        <v>225</v>
      </c>
      <c r="B158" s="20" t="s">
        <v>93</v>
      </c>
      <c r="C158" s="17" t="s">
        <v>191</v>
      </c>
      <c r="D158" s="149">
        <f>D127/D9*1000</f>
        <v>13586.685375740566</v>
      </c>
      <c r="E158" s="117">
        <f>D158*100/11588</f>
        <v>117.24788898637009</v>
      </c>
      <c r="F158" s="116"/>
      <c r="I158" s="116"/>
    </row>
    <row r="159" spans="1:6" ht="26.25" thickBot="1">
      <c r="A159" s="105" t="s">
        <v>226</v>
      </c>
      <c r="B159" s="26" t="s">
        <v>256</v>
      </c>
      <c r="C159" s="37" t="s">
        <v>191</v>
      </c>
      <c r="D159" s="147">
        <f>D143/D9*1000</f>
        <v>36186.93483005925</v>
      </c>
      <c r="E159" s="117">
        <f>D159*100/14730.7</f>
        <v>245.65658678853853</v>
      </c>
      <c r="F159" s="116"/>
    </row>
    <row r="160" spans="1:5" ht="19.5" customHeight="1" thickBot="1">
      <c r="A160" s="110"/>
      <c r="B160" s="186" t="s">
        <v>222</v>
      </c>
      <c r="C160" s="186"/>
      <c r="D160" s="186"/>
      <c r="E160" s="187"/>
    </row>
    <row r="161" spans="1:11" ht="53.25" customHeight="1" thickBot="1">
      <c r="A161" s="136" t="s">
        <v>71</v>
      </c>
      <c r="B161" s="143" t="s">
        <v>260</v>
      </c>
      <c r="C161" s="144" t="s">
        <v>34</v>
      </c>
      <c r="D161" s="170">
        <v>90.6</v>
      </c>
      <c r="E161" s="171">
        <f>D161*100/49.2</f>
        <v>184.14634146341461</v>
      </c>
      <c r="K161" s="98"/>
    </row>
    <row r="162" spans="1:5" ht="21" customHeight="1" thickBot="1">
      <c r="A162" s="192" t="s">
        <v>196</v>
      </c>
      <c r="B162" s="186"/>
      <c r="C162" s="186"/>
      <c r="D162" s="186"/>
      <c r="E162" s="193"/>
    </row>
    <row r="163" spans="1:11" ht="25.5">
      <c r="A163" s="38" t="s">
        <v>72</v>
      </c>
      <c r="B163" s="46" t="s">
        <v>214</v>
      </c>
      <c r="C163" s="103" t="s">
        <v>36</v>
      </c>
      <c r="D163" s="175" t="s">
        <v>315</v>
      </c>
      <c r="E163" s="176" t="s">
        <v>316</v>
      </c>
      <c r="J163" s="118"/>
      <c r="K163" s="118"/>
    </row>
    <row r="164" spans="1:11" ht="15.75" customHeight="1">
      <c r="A164" s="108"/>
      <c r="B164" s="107" t="s">
        <v>215</v>
      </c>
      <c r="C164" s="6" t="s">
        <v>36</v>
      </c>
      <c r="D164" s="174" t="s">
        <v>267</v>
      </c>
      <c r="E164" s="174" t="s">
        <v>261</v>
      </c>
      <c r="J164" s="118"/>
      <c r="K164" s="118"/>
    </row>
    <row r="165" spans="1:5" ht="15" customHeight="1">
      <c r="A165" s="109" t="s">
        <v>227</v>
      </c>
      <c r="B165" s="137" t="s">
        <v>37</v>
      </c>
      <c r="C165" s="167" t="s">
        <v>38</v>
      </c>
      <c r="D165" s="137">
        <v>28</v>
      </c>
      <c r="E165" s="138">
        <v>100</v>
      </c>
    </row>
    <row r="166" spans="1:5" ht="16.5" customHeight="1">
      <c r="A166" s="109" t="s">
        <v>228</v>
      </c>
      <c r="B166" s="99" t="s">
        <v>39</v>
      </c>
      <c r="C166" s="100" t="s">
        <v>33</v>
      </c>
      <c r="D166" s="142">
        <f>318*100/D9</f>
        <v>4.9579045837231055</v>
      </c>
      <c r="E166" s="117">
        <f>D166*100/5</f>
        <v>99.1580916744621</v>
      </c>
    </row>
    <row r="167" spans="1:5" ht="25.5">
      <c r="A167" s="22" t="s">
        <v>229</v>
      </c>
      <c r="B167" s="168" t="s">
        <v>94</v>
      </c>
      <c r="C167" s="100" t="s">
        <v>33</v>
      </c>
      <c r="D167" s="99">
        <v>34</v>
      </c>
      <c r="E167" s="101">
        <v>123.2</v>
      </c>
    </row>
    <row r="168" spans="1:5" ht="26.25" customHeight="1">
      <c r="A168" s="22" t="s">
        <v>230</v>
      </c>
      <c r="B168" s="130" t="s">
        <v>95</v>
      </c>
      <c r="C168" s="100" t="s">
        <v>33</v>
      </c>
      <c r="D168" s="99">
        <v>87.6</v>
      </c>
      <c r="E168" s="101">
        <v>90.3</v>
      </c>
    </row>
    <row r="169" spans="1:5" ht="39.75" customHeight="1">
      <c r="A169" s="190" t="s">
        <v>231</v>
      </c>
      <c r="B169" s="130" t="s">
        <v>216</v>
      </c>
      <c r="C169" s="100" t="s">
        <v>33</v>
      </c>
      <c r="D169" s="99">
        <v>83</v>
      </c>
      <c r="E169" s="101">
        <v>100.1</v>
      </c>
    </row>
    <row r="170" spans="1:5" ht="16.5" customHeight="1">
      <c r="A170" s="194"/>
      <c r="B170" s="183" t="s">
        <v>84</v>
      </c>
      <c r="C170" s="184"/>
      <c r="D170" s="184"/>
      <c r="E170" s="185"/>
    </row>
    <row r="171" spans="1:5" ht="13.5" customHeight="1">
      <c r="A171" s="194"/>
      <c r="B171" s="130" t="s">
        <v>42</v>
      </c>
      <c r="C171" s="100" t="s">
        <v>33</v>
      </c>
      <c r="D171" s="99">
        <v>100</v>
      </c>
      <c r="E171" s="101">
        <v>100</v>
      </c>
    </row>
    <row r="172" spans="1:5" ht="12.75" customHeight="1">
      <c r="A172" s="194"/>
      <c r="B172" s="130" t="s">
        <v>43</v>
      </c>
      <c r="C172" s="100" t="s">
        <v>33</v>
      </c>
      <c r="D172" s="99">
        <v>83.6</v>
      </c>
      <c r="E172" s="101">
        <v>91.3</v>
      </c>
    </row>
    <row r="173" spans="1:5" ht="12" customHeight="1">
      <c r="A173" s="194"/>
      <c r="B173" s="130" t="s">
        <v>44</v>
      </c>
      <c r="C173" s="100" t="s">
        <v>33</v>
      </c>
      <c r="D173" s="99">
        <v>67.9</v>
      </c>
      <c r="E173" s="101">
        <v>104.1</v>
      </c>
    </row>
    <row r="174" spans="1:5" ht="11.25" customHeight="1">
      <c r="A174" s="194"/>
      <c r="B174" s="130" t="s">
        <v>45</v>
      </c>
      <c r="C174" s="100" t="s">
        <v>47</v>
      </c>
      <c r="D174" s="99">
        <v>53.1</v>
      </c>
      <c r="E174" s="101">
        <v>93.3</v>
      </c>
    </row>
    <row r="175" spans="1:5" ht="13.5" customHeight="1">
      <c r="A175" s="109" t="s">
        <v>232</v>
      </c>
      <c r="B175" s="5" t="s">
        <v>96</v>
      </c>
      <c r="C175" s="6" t="s">
        <v>3</v>
      </c>
      <c r="D175" s="4"/>
      <c r="E175" s="23"/>
    </row>
    <row r="176" spans="1:5" ht="27.75" customHeight="1">
      <c r="A176" s="109" t="s">
        <v>233</v>
      </c>
      <c r="B176" s="5" t="s">
        <v>97</v>
      </c>
      <c r="C176" s="6" t="s">
        <v>3</v>
      </c>
      <c r="D176" s="4"/>
      <c r="E176" s="23"/>
    </row>
    <row r="177" spans="1:5" ht="27.75" customHeight="1">
      <c r="A177" s="109" t="s">
        <v>234</v>
      </c>
      <c r="B177" s="5" t="s">
        <v>98</v>
      </c>
      <c r="C177" s="6" t="s">
        <v>34</v>
      </c>
      <c r="D177" s="4"/>
      <c r="E177" s="23"/>
    </row>
    <row r="178" spans="1:5" ht="29.25" customHeight="1" thickBot="1">
      <c r="A178" s="105" t="s">
        <v>235</v>
      </c>
      <c r="B178" s="26" t="s">
        <v>99</v>
      </c>
      <c r="C178" s="27" t="s">
        <v>34</v>
      </c>
      <c r="D178" s="28"/>
      <c r="E178" s="29"/>
    </row>
    <row r="179" ht="15" customHeight="1">
      <c r="A179" s="106"/>
    </row>
    <row r="180" ht="24" customHeight="1">
      <c r="A180" s="106"/>
    </row>
    <row r="181" ht="12.75">
      <c r="A181" s="106"/>
    </row>
    <row r="182" ht="12.75">
      <c r="A182" s="106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:E1"/>
    <mergeCell ref="A8:E8"/>
    <mergeCell ref="A17:E17"/>
    <mergeCell ref="A2:E2"/>
    <mergeCell ref="A4:E4"/>
    <mergeCell ref="B6:B7"/>
    <mergeCell ref="A3:E3"/>
    <mergeCell ref="E6:E7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07:E107"/>
    <mergeCell ref="A106:A112"/>
    <mergeCell ref="A116:E116"/>
    <mergeCell ref="A117:A121"/>
    <mergeCell ref="B118:E118"/>
    <mergeCell ref="B122:E122"/>
    <mergeCell ref="A122:A125"/>
    <mergeCell ref="A126:E126"/>
    <mergeCell ref="B128:E128"/>
    <mergeCell ref="B170:E170"/>
    <mergeCell ref="B160:E160"/>
    <mergeCell ref="A127:A142"/>
    <mergeCell ref="A143:A157"/>
    <mergeCell ref="A162:E162"/>
    <mergeCell ref="A169:A174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9.875" style="59" customWidth="1"/>
    <col min="2" max="2" width="9.875" style="65" customWidth="1"/>
    <col min="3" max="3" width="13.75390625" style="51" customWidth="1"/>
    <col min="4" max="4" width="23.125" style="51" customWidth="1"/>
    <col min="5" max="16384" width="9.125" style="50" customWidth="1"/>
  </cols>
  <sheetData>
    <row r="1" spans="1:4" ht="15.75">
      <c r="A1" s="54"/>
      <c r="B1" s="60"/>
      <c r="C1" s="235" t="s">
        <v>100</v>
      </c>
      <c r="D1" s="235"/>
    </row>
    <row r="2" spans="1:4" ht="15.75">
      <c r="A2" s="54"/>
      <c r="B2" s="60"/>
      <c r="C2" s="52"/>
      <c r="D2" s="52"/>
    </row>
    <row r="3" spans="1:4" ht="15" customHeight="1">
      <c r="A3" s="236" t="s">
        <v>101</v>
      </c>
      <c r="B3" s="236"/>
      <c r="C3" s="237"/>
      <c r="D3" s="237"/>
    </row>
    <row r="4" spans="1:4" ht="15">
      <c r="A4" s="237"/>
      <c r="B4" s="237"/>
      <c r="C4" s="237"/>
      <c r="D4" s="237"/>
    </row>
    <row r="5" spans="1:4" ht="21" customHeight="1">
      <c r="A5" s="237" t="s">
        <v>255</v>
      </c>
      <c r="B5" s="237"/>
      <c r="C5" s="237"/>
      <c r="D5" s="237"/>
    </row>
    <row r="6" spans="1:4" ht="35.25" customHeight="1">
      <c r="A6" s="236" t="s">
        <v>258</v>
      </c>
      <c r="B6" s="236"/>
      <c r="C6" s="236"/>
      <c r="D6" s="236"/>
    </row>
    <row r="7" spans="1:4" ht="36" customHeight="1">
      <c r="A7" s="238" t="s">
        <v>270</v>
      </c>
      <c r="B7" s="238"/>
      <c r="C7" s="238"/>
      <c r="D7" s="238"/>
    </row>
    <row r="8" spans="1:4" ht="12.75" customHeight="1">
      <c r="A8" s="55"/>
      <c r="B8" s="61"/>
      <c r="C8" s="53"/>
      <c r="D8" s="53"/>
    </row>
    <row r="9" spans="1:4" ht="60.75" customHeight="1">
      <c r="A9" s="56"/>
      <c r="B9" s="62" t="s">
        <v>81</v>
      </c>
      <c r="C9" s="69" t="s">
        <v>102</v>
      </c>
      <c r="D9" s="69" t="s">
        <v>182</v>
      </c>
    </row>
    <row r="10" spans="1:4" ht="25.5">
      <c r="A10" s="57" t="s">
        <v>150</v>
      </c>
      <c r="B10" s="63" t="s">
        <v>18</v>
      </c>
      <c r="C10" s="68">
        <v>804</v>
      </c>
      <c r="D10" s="68">
        <v>8</v>
      </c>
    </row>
    <row r="11" spans="1:4" ht="15.75">
      <c r="A11" s="58" t="s">
        <v>104</v>
      </c>
      <c r="B11" s="64" t="s">
        <v>3</v>
      </c>
      <c r="C11" s="68">
        <v>41</v>
      </c>
      <c r="D11" s="68">
        <v>24</v>
      </c>
    </row>
    <row r="12" spans="1:4" ht="15.75">
      <c r="A12" s="58" t="s">
        <v>105</v>
      </c>
      <c r="B12" s="64" t="s">
        <v>46</v>
      </c>
      <c r="C12" s="68"/>
      <c r="D12" s="68"/>
    </row>
    <row r="13" spans="1:4" ht="15.75">
      <c r="A13" s="57" t="s">
        <v>106</v>
      </c>
      <c r="B13" s="63" t="s">
        <v>17</v>
      </c>
      <c r="C13" s="153">
        <v>29600</v>
      </c>
      <c r="D13" s="68">
        <v>16</v>
      </c>
    </row>
    <row r="14" spans="1:4" ht="38.25">
      <c r="A14" s="57" t="s">
        <v>103</v>
      </c>
      <c r="B14" s="63" t="s">
        <v>86</v>
      </c>
      <c r="C14" s="68"/>
      <c r="D14" s="68"/>
    </row>
    <row r="15" spans="1:4" ht="15.75">
      <c r="A15" s="58" t="s">
        <v>259</v>
      </c>
      <c r="B15" s="63" t="s">
        <v>86</v>
      </c>
      <c r="C15" s="68">
        <v>1033</v>
      </c>
      <c r="D15" s="68">
        <v>-40</v>
      </c>
    </row>
    <row r="16" spans="1:4" ht="15.75">
      <c r="A16" s="58" t="s">
        <v>312</v>
      </c>
      <c r="B16" s="63" t="s">
        <v>86</v>
      </c>
      <c r="C16" s="68">
        <v>325</v>
      </c>
      <c r="D16" s="68">
        <v>100</v>
      </c>
    </row>
    <row r="17" spans="1:4" ht="15.75">
      <c r="A17" s="58"/>
      <c r="B17" s="64"/>
      <c r="C17" s="68"/>
      <c r="D17" s="68"/>
    </row>
    <row r="18" spans="1:4" ht="15.75">
      <c r="A18" s="58" t="s">
        <v>175</v>
      </c>
      <c r="B18" s="64" t="s">
        <v>18</v>
      </c>
      <c r="C18" s="68"/>
      <c r="D18" s="68"/>
    </row>
    <row r="19" spans="1:4" ht="15.75">
      <c r="A19" s="58" t="s">
        <v>156</v>
      </c>
      <c r="B19" s="64"/>
      <c r="C19" s="68"/>
      <c r="D19" s="68">
        <v>-100</v>
      </c>
    </row>
    <row r="20" spans="1:4" ht="15.75">
      <c r="A20" s="58" t="s">
        <v>157</v>
      </c>
      <c r="B20" s="64"/>
      <c r="C20" s="68">
        <v>54542</v>
      </c>
      <c r="D20" s="68">
        <v>-50</v>
      </c>
    </row>
    <row r="21" spans="1:4" ht="15.75">
      <c r="A21" s="58" t="s">
        <v>217</v>
      </c>
      <c r="B21" s="64"/>
      <c r="C21" s="68"/>
      <c r="D21" s="68"/>
    </row>
    <row r="22" spans="1:4" ht="15.75">
      <c r="A22" s="58" t="s">
        <v>218</v>
      </c>
      <c r="B22" s="64"/>
      <c r="C22" s="68">
        <v>829</v>
      </c>
      <c r="D22" s="68">
        <v>-22</v>
      </c>
    </row>
    <row r="23" spans="1:4" ht="15.75">
      <c r="A23" s="58" t="s">
        <v>158</v>
      </c>
      <c r="B23" s="64" t="s">
        <v>18</v>
      </c>
      <c r="C23" s="153">
        <v>4050</v>
      </c>
      <c r="D23" s="68">
        <v>-32</v>
      </c>
    </row>
    <row r="24" spans="1:4" ht="15.75">
      <c r="A24" s="58" t="s">
        <v>161</v>
      </c>
      <c r="B24" s="64" t="s">
        <v>18</v>
      </c>
      <c r="C24" s="68">
        <v>527</v>
      </c>
      <c r="D24" s="68">
        <v>46</v>
      </c>
    </row>
    <row r="32" ht="15">
      <c r="A32" s="135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38.25390625" style="80" customWidth="1"/>
    <col min="2" max="2" width="8.875" style="66" hidden="1" customWidth="1"/>
    <col min="3" max="3" width="18.875" style="84" customWidth="1"/>
    <col min="4" max="5" width="14.75390625" style="67" customWidth="1"/>
    <col min="6" max="6" width="28.75390625" style="67" hidden="1" customWidth="1"/>
    <col min="7" max="16384" width="9.125" style="67" customWidth="1"/>
  </cols>
  <sheetData>
    <row r="1" spans="4:5" ht="15.75">
      <c r="D1" s="235" t="s">
        <v>107</v>
      </c>
      <c r="E1" s="239"/>
    </row>
    <row r="3" spans="1:5" ht="28.5" customHeight="1">
      <c r="A3" s="240" t="s">
        <v>108</v>
      </c>
      <c r="B3" s="240"/>
      <c r="C3" s="240"/>
      <c r="D3" s="240"/>
      <c r="E3" s="240"/>
    </row>
    <row r="4" spans="2:5" ht="15.75" hidden="1">
      <c r="B4" s="68" t="s">
        <v>109</v>
      </c>
      <c r="C4" s="68"/>
      <c r="D4" s="241" t="s">
        <v>110</v>
      </c>
      <c r="E4" s="242"/>
    </row>
    <row r="5" spans="1:5" ht="78" customHeight="1">
      <c r="A5" s="56"/>
      <c r="B5" s="62" t="s">
        <v>111</v>
      </c>
      <c r="C5" s="69" t="s">
        <v>81</v>
      </c>
      <c r="D5" s="69" t="s">
        <v>112</v>
      </c>
      <c r="E5" s="69" t="s">
        <v>174</v>
      </c>
    </row>
    <row r="6" spans="1:5" ht="46.5" customHeight="1">
      <c r="A6" s="81" t="s">
        <v>236</v>
      </c>
      <c r="B6" s="68"/>
      <c r="C6" s="72" t="s">
        <v>113</v>
      </c>
      <c r="D6" s="71"/>
      <c r="E6" s="72"/>
    </row>
    <row r="7" spans="1:5" ht="23.25" customHeight="1" hidden="1">
      <c r="A7" s="82"/>
      <c r="B7" s="74"/>
      <c r="C7" s="68"/>
      <c r="D7" s="73"/>
      <c r="E7" s="73"/>
    </row>
    <row r="8" spans="1:5" ht="24" customHeight="1" hidden="1">
      <c r="A8" s="82"/>
      <c r="B8" s="74"/>
      <c r="C8" s="68"/>
      <c r="D8" s="73"/>
      <c r="E8" s="73"/>
    </row>
    <row r="9" spans="1:5" ht="24" customHeight="1" hidden="1">
      <c r="A9" s="82"/>
      <c r="B9" s="74"/>
      <c r="C9" s="68"/>
      <c r="D9" s="73"/>
      <c r="E9" s="73"/>
    </row>
    <row r="10" spans="1:5" ht="24" customHeight="1" hidden="1">
      <c r="A10" s="82"/>
      <c r="B10" s="74"/>
      <c r="C10" s="68"/>
      <c r="D10" s="73"/>
      <c r="E10" s="73"/>
    </row>
    <row r="11" spans="1:5" ht="31.5" customHeight="1" hidden="1">
      <c r="A11" s="83" t="s">
        <v>114</v>
      </c>
      <c r="B11" s="68"/>
      <c r="C11" s="72" t="s">
        <v>115</v>
      </c>
      <c r="D11" s="75" t="s">
        <v>116</v>
      </c>
      <c r="E11" s="76"/>
    </row>
    <row r="12" spans="1:5" ht="26.25" customHeight="1">
      <c r="A12" s="83"/>
      <c r="B12" s="74" t="s">
        <v>117</v>
      </c>
      <c r="C12" s="68"/>
      <c r="D12" s="77"/>
      <c r="E12" s="77"/>
    </row>
    <row r="13" spans="1:5" ht="22.5" customHeight="1">
      <c r="A13" s="82"/>
      <c r="B13" s="68"/>
      <c r="C13" s="72"/>
      <c r="D13" s="77"/>
      <c r="E13" s="77"/>
    </row>
    <row r="14" spans="1:5" ht="24.75" customHeight="1">
      <c r="A14" s="83"/>
      <c r="B14" s="68"/>
      <c r="C14" s="72"/>
      <c r="D14" s="78"/>
      <c r="E14" s="79"/>
    </row>
    <row r="15" spans="1:5" ht="32.25" customHeight="1" hidden="1">
      <c r="A15" s="83" t="s">
        <v>118</v>
      </c>
      <c r="B15" s="68"/>
      <c r="C15" s="72" t="s">
        <v>115</v>
      </c>
      <c r="D15" s="75" t="s">
        <v>119</v>
      </c>
      <c r="E15" s="76"/>
    </row>
    <row r="16" spans="1:5" ht="32.25" customHeight="1" hidden="1">
      <c r="A16" s="83" t="s">
        <v>120</v>
      </c>
      <c r="B16" s="68"/>
      <c r="C16" s="72" t="s">
        <v>121</v>
      </c>
      <c r="D16" s="75" t="s">
        <v>122</v>
      </c>
      <c r="E16" s="76"/>
    </row>
    <row r="17" spans="1:5" ht="27" customHeight="1" hidden="1">
      <c r="A17" s="83" t="s">
        <v>123</v>
      </c>
      <c r="B17" s="68"/>
      <c r="C17" s="72" t="s">
        <v>124</v>
      </c>
      <c r="D17" s="71">
        <v>10</v>
      </c>
      <c r="E17" s="72">
        <v>0</v>
      </c>
    </row>
    <row r="18" spans="1:5" ht="25.5" customHeight="1" hidden="1">
      <c r="A18" s="83"/>
      <c r="B18" s="68"/>
      <c r="C18" s="72"/>
      <c r="D18" s="71"/>
      <c r="E18" s="72"/>
    </row>
    <row r="19" spans="1:5" ht="27" customHeight="1" hidden="1">
      <c r="A19" s="83"/>
      <c r="B19" s="68"/>
      <c r="C19" s="72"/>
      <c r="D19" s="71"/>
      <c r="E19" s="72"/>
    </row>
    <row r="20" spans="1:5" s="66" customFormat="1" ht="30" customHeight="1" hidden="1">
      <c r="A20" s="83" t="s">
        <v>125</v>
      </c>
      <c r="B20" s="70" t="s">
        <v>126</v>
      </c>
      <c r="C20" s="68"/>
      <c r="D20" s="74"/>
      <c r="E20" s="74"/>
    </row>
    <row r="21" spans="1:5" ht="33.75" customHeight="1">
      <c r="A21" s="81" t="s">
        <v>180</v>
      </c>
      <c r="B21" s="74"/>
      <c r="D21" s="73"/>
      <c r="E21" s="73"/>
    </row>
    <row r="22" spans="1:5" ht="30" customHeight="1" hidden="1">
      <c r="A22" s="83" t="s">
        <v>127</v>
      </c>
      <c r="B22" s="74" t="s">
        <v>117</v>
      </c>
      <c r="C22" s="68" t="s">
        <v>128</v>
      </c>
      <c r="D22" s="73">
        <v>3</v>
      </c>
      <c r="E22" s="73"/>
    </row>
    <row r="23" spans="1:5" ht="30" customHeight="1">
      <c r="A23" s="83" t="s">
        <v>129</v>
      </c>
      <c r="B23" s="74"/>
      <c r="C23" s="68" t="s">
        <v>246</v>
      </c>
      <c r="D23" s="68"/>
      <c r="E23" s="73"/>
    </row>
    <row r="24" spans="1:5" ht="30" customHeight="1">
      <c r="A24" s="83" t="s">
        <v>130</v>
      </c>
      <c r="B24" s="74"/>
      <c r="C24" s="68" t="s">
        <v>131</v>
      </c>
      <c r="D24" s="73"/>
      <c r="E24" s="73"/>
    </row>
    <row r="25" spans="1:5" ht="30" customHeight="1">
      <c r="A25" s="82" t="s">
        <v>132</v>
      </c>
      <c r="B25" s="74"/>
      <c r="C25" s="68" t="s">
        <v>133</v>
      </c>
      <c r="D25" s="73"/>
      <c r="E25" s="73"/>
    </row>
    <row r="26" spans="1:5" ht="30.75" customHeight="1">
      <c r="A26" s="82" t="s">
        <v>134</v>
      </c>
      <c r="B26" s="74"/>
      <c r="C26" s="68" t="s">
        <v>171</v>
      </c>
      <c r="D26" s="73"/>
      <c r="E26" s="73"/>
    </row>
    <row r="27" spans="1:5" ht="30.75" customHeight="1">
      <c r="A27" s="83" t="s">
        <v>172</v>
      </c>
      <c r="B27" s="70"/>
      <c r="C27" s="72" t="s">
        <v>173</v>
      </c>
      <c r="D27" s="73"/>
      <c r="E27" s="73"/>
    </row>
    <row r="28" spans="1:5" ht="22.5" customHeight="1">
      <c r="A28" s="83" t="s">
        <v>135</v>
      </c>
      <c r="B28" s="74"/>
      <c r="C28" s="68" t="s">
        <v>133</v>
      </c>
      <c r="D28" s="73"/>
      <c r="E28" s="73"/>
    </row>
    <row r="29" spans="1:5" ht="15.75">
      <c r="A29" s="82"/>
      <c r="B29" s="74"/>
      <c r="C29" s="68"/>
      <c r="D29" s="73"/>
      <c r="E29" s="73"/>
    </row>
    <row r="30" spans="1:5" ht="15.75">
      <c r="A30" s="82"/>
      <c r="B30" s="74"/>
      <c r="C30" s="68"/>
      <c r="D30" s="73"/>
      <c r="E30" s="73"/>
    </row>
    <row r="31" spans="1:5" ht="15.75">
      <c r="A31" s="82"/>
      <c r="B31" s="74"/>
      <c r="C31" s="72"/>
      <c r="D31" s="73"/>
      <c r="E31" s="73"/>
    </row>
    <row r="32" spans="1:5" ht="15.75">
      <c r="A32" s="82"/>
      <c r="B32" s="70"/>
      <c r="C32" s="68"/>
      <c r="D32" s="73"/>
      <c r="E32" s="73"/>
    </row>
    <row r="33" spans="1:5" ht="15.75">
      <c r="A33" s="82"/>
      <c r="B33" s="74"/>
      <c r="C33" s="68"/>
      <c r="D33" s="73"/>
      <c r="E33" s="7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25.75390625" style="80" customWidth="1"/>
    <col min="2" max="2" width="12.875" style="66" customWidth="1"/>
    <col min="3" max="3" width="12.00390625" style="84" customWidth="1"/>
    <col min="4" max="4" width="12.125" style="67" customWidth="1"/>
    <col min="5" max="8" width="9.125" style="67" customWidth="1"/>
    <col min="9" max="9" width="12.00390625" style="67" customWidth="1"/>
    <col min="10" max="10" width="9.125" style="67" customWidth="1"/>
    <col min="11" max="11" width="8.00390625" style="67" customWidth="1"/>
    <col min="12" max="12" width="15.00390625" style="67" customWidth="1"/>
    <col min="13" max="13" width="0.2421875" style="67" customWidth="1"/>
    <col min="14" max="16384" width="9.125" style="67" customWidth="1"/>
  </cols>
  <sheetData>
    <row r="1" spans="1:13" ht="15.75" customHeight="1">
      <c r="A1" s="244" t="s">
        <v>136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5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5.75">
      <c r="A3" s="245" t="s">
        <v>147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15.75" customHeight="1">
      <c r="A4" s="246" t="s">
        <v>148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85"/>
    </row>
    <row r="5" spans="1:13" ht="15.75">
      <c r="A5" s="246" t="s">
        <v>266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85"/>
    </row>
    <row r="6" spans="1:13" ht="15.75">
      <c r="A6" s="86"/>
      <c r="B6" s="87"/>
      <c r="C6" s="87"/>
      <c r="D6" s="87"/>
      <c r="E6" s="87"/>
      <c r="F6" s="87"/>
      <c r="G6" s="87"/>
      <c r="H6" s="87"/>
      <c r="I6" s="87"/>
      <c r="J6" s="247"/>
      <c r="K6" s="247"/>
      <c r="L6" s="88"/>
      <c r="M6" s="85"/>
    </row>
    <row r="7" spans="1:13" ht="78.75" customHeight="1">
      <c r="A7" s="249" t="s">
        <v>142</v>
      </c>
      <c r="B7" s="249" t="s">
        <v>143</v>
      </c>
      <c r="C7" s="249" t="s">
        <v>144</v>
      </c>
      <c r="D7" s="249" t="s">
        <v>145</v>
      </c>
      <c r="E7" s="249" t="s">
        <v>168</v>
      </c>
      <c r="F7" s="249"/>
      <c r="G7" s="249" t="s">
        <v>264</v>
      </c>
      <c r="H7" s="249"/>
      <c r="I7" s="113" t="s">
        <v>265</v>
      </c>
      <c r="J7" s="249" t="s">
        <v>169</v>
      </c>
      <c r="K7" s="249"/>
      <c r="L7" s="249" t="s">
        <v>146</v>
      </c>
      <c r="M7" s="85"/>
    </row>
    <row r="8" spans="1:13" ht="15.75">
      <c r="A8" s="249"/>
      <c r="B8" s="249"/>
      <c r="C8" s="249"/>
      <c r="D8" s="249"/>
      <c r="E8" s="113" t="s">
        <v>137</v>
      </c>
      <c r="F8" s="113" t="s">
        <v>138</v>
      </c>
      <c r="G8" s="113" t="s">
        <v>139</v>
      </c>
      <c r="H8" s="113" t="s">
        <v>140</v>
      </c>
      <c r="I8" s="113"/>
      <c r="J8" s="113" t="s">
        <v>137</v>
      </c>
      <c r="K8" s="113" t="s">
        <v>140</v>
      </c>
      <c r="L8" s="249"/>
      <c r="M8" s="85"/>
    </row>
    <row r="9" spans="1:13" ht="15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85"/>
    </row>
    <row r="10" spans="1:13" ht="15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85"/>
    </row>
    <row r="11" spans="1:13" ht="15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85"/>
    </row>
    <row r="12" spans="1:13" ht="15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85"/>
    </row>
    <row r="13" spans="1:13" ht="15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85"/>
    </row>
    <row r="14" spans="1:13" ht="15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85"/>
    </row>
    <row r="15" spans="1:13" ht="15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85"/>
    </row>
    <row r="16" spans="1:13" ht="15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85"/>
    </row>
    <row r="17" spans="1:13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85"/>
    </row>
    <row r="18" spans="1:13" ht="15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85"/>
    </row>
    <row r="19" spans="1:13" ht="15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85"/>
    </row>
    <row r="20" spans="1:13" ht="15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85"/>
    </row>
    <row r="21" spans="1:13" ht="14.2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85"/>
    </row>
    <row r="22" spans="1:13" ht="15.75" hidden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5"/>
    </row>
    <row r="23" spans="1:13" ht="15.75" hidden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5"/>
    </row>
    <row r="24" spans="1:13" ht="15.75" hidden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5"/>
    </row>
    <row r="25" spans="1:13" ht="15.75" hidden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5"/>
    </row>
    <row r="26" spans="1:13" ht="15.75" hidden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5"/>
    </row>
    <row r="27" spans="1:13" ht="16.5" hidden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85"/>
    </row>
    <row r="28" spans="1:13" ht="15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5"/>
    </row>
    <row r="29" spans="1:13" ht="15.75">
      <c r="A29" s="243" t="s">
        <v>176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</row>
    <row r="30" spans="1:13" ht="15.75">
      <c r="A30" s="250" t="s">
        <v>141</v>
      </c>
      <c r="B30" s="250"/>
      <c r="C30" s="250"/>
      <c r="D30" s="250"/>
      <c r="E30" s="250"/>
      <c r="F30" s="86"/>
      <c r="G30" s="86"/>
      <c r="H30" s="86"/>
      <c r="I30" s="86"/>
      <c r="J30" s="86"/>
      <c r="K30" s="86"/>
      <c r="L30" s="86"/>
      <c r="M30" s="85"/>
    </row>
    <row r="31" spans="1:13" ht="15.75">
      <c r="A31" s="248" t="s">
        <v>170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</row>
    <row r="32" spans="1:13" ht="15.7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="112" zoomScaleNormal="112" zoomScalePageLayoutView="0" workbookViewId="0" topLeftCell="A16">
      <selection activeCell="J11" sqref="J11"/>
    </sheetView>
  </sheetViews>
  <sheetFormatPr defaultColWidth="9.00390625" defaultRowHeight="12.75"/>
  <cols>
    <col min="1" max="1" width="34.375" style="151" customWidth="1"/>
    <col min="2" max="2" width="26.25390625" style="151" customWidth="1"/>
    <col min="3" max="3" width="20.875" style="151" customWidth="1"/>
    <col min="4" max="4" width="18.00390625" style="151" customWidth="1"/>
    <col min="5" max="5" width="15.00390625" style="151" customWidth="1"/>
    <col min="6" max="6" width="19.625" style="151" customWidth="1"/>
    <col min="7" max="16384" width="9.125" style="150" customWidth="1"/>
  </cols>
  <sheetData>
    <row r="1" spans="1:6" ht="18.75">
      <c r="A1" s="262" t="s">
        <v>311</v>
      </c>
      <c r="B1" s="262"/>
      <c r="C1" s="262"/>
      <c r="D1" s="262"/>
      <c r="E1" s="262"/>
      <c r="F1" s="262"/>
    </row>
    <row r="2" spans="1:6" ht="51" customHeight="1">
      <c r="A2" s="263" t="s">
        <v>313</v>
      </c>
      <c r="B2" s="263"/>
      <c r="C2" s="263"/>
      <c r="D2" s="263"/>
      <c r="E2" s="263"/>
      <c r="F2" s="263"/>
    </row>
    <row r="3" spans="1:6" ht="30.75" customHeight="1">
      <c r="A3" s="264" t="s">
        <v>310</v>
      </c>
      <c r="B3" s="264"/>
      <c r="C3" s="264"/>
      <c r="D3" s="264"/>
      <c r="E3" s="264"/>
      <c r="F3" s="264"/>
    </row>
    <row r="4" spans="1:6" ht="15.75" customHeight="1">
      <c r="A4" s="265" t="s">
        <v>309</v>
      </c>
      <c r="B4" s="267" t="s">
        <v>308</v>
      </c>
      <c r="C4" s="267" t="s">
        <v>307</v>
      </c>
      <c r="D4" s="267"/>
      <c r="E4" s="267"/>
      <c r="F4" s="268" t="s">
        <v>306</v>
      </c>
    </row>
    <row r="5" spans="1:6" ht="63.75" customHeight="1">
      <c r="A5" s="266"/>
      <c r="B5" s="267"/>
      <c r="C5" s="154" t="s">
        <v>305</v>
      </c>
      <c r="D5" s="154" t="s">
        <v>314</v>
      </c>
      <c r="E5" s="154" t="s">
        <v>304</v>
      </c>
      <c r="F5" s="269"/>
    </row>
    <row r="6" spans="1:6" ht="15.75" customHeight="1">
      <c r="A6" s="259" t="s">
        <v>303</v>
      </c>
      <c r="B6" s="260"/>
      <c r="C6" s="260"/>
      <c r="D6" s="260"/>
      <c r="E6" s="260"/>
      <c r="F6" s="261"/>
    </row>
    <row r="7" spans="1:6" ht="15.75" customHeight="1">
      <c r="A7" s="251" t="s">
        <v>302</v>
      </c>
      <c r="B7" s="155" t="s">
        <v>277</v>
      </c>
      <c r="C7" s="156">
        <f>SUM(C8:C11)</f>
        <v>9998.82</v>
      </c>
      <c r="D7" s="156">
        <f>SUM(D8:D11)</f>
        <v>9998.82</v>
      </c>
      <c r="E7" s="157">
        <f>D7/C7*100</f>
        <v>100</v>
      </c>
      <c r="F7" s="158"/>
    </row>
    <row r="8" spans="1:6" ht="31.5" customHeight="1">
      <c r="A8" s="252"/>
      <c r="B8" s="155" t="s">
        <v>275</v>
      </c>
      <c r="C8" s="156">
        <v>2825.63</v>
      </c>
      <c r="D8" s="156">
        <v>2825.63</v>
      </c>
      <c r="E8" s="157">
        <v>0</v>
      </c>
      <c r="F8" s="255" t="s">
        <v>301</v>
      </c>
    </row>
    <row r="9" spans="1:6" ht="31.5">
      <c r="A9" s="252"/>
      <c r="B9" s="155" t="s">
        <v>274</v>
      </c>
      <c r="C9" s="156">
        <v>6173.19</v>
      </c>
      <c r="D9" s="156">
        <v>6173.19</v>
      </c>
      <c r="E9" s="157">
        <f>D9/C9*100</f>
        <v>100</v>
      </c>
      <c r="F9" s="255"/>
    </row>
    <row r="10" spans="1:6" ht="47.25">
      <c r="A10" s="252"/>
      <c r="B10" s="155" t="s">
        <v>273</v>
      </c>
      <c r="C10" s="156">
        <v>1000</v>
      </c>
      <c r="D10" s="156">
        <v>1000</v>
      </c>
      <c r="E10" s="157">
        <v>0</v>
      </c>
      <c r="F10" s="255"/>
    </row>
    <row r="11" spans="1:6" ht="47.25">
      <c r="A11" s="253"/>
      <c r="B11" s="155" t="s">
        <v>272</v>
      </c>
      <c r="C11" s="156">
        <v>0</v>
      </c>
      <c r="D11" s="156">
        <v>0</v>
      </c>
      <c r="E11" s="157">
        <v>0</v>
      </c>
      <c r="F11" s="256"/>
    </row>
    <row r="12" spans="1:6" ht="15.75" customHeight="1">
      <c r="A12" s="251" t="s">
        <v>300</v>
      </c>
      <c r="B12" s="155" t="s">
        <v>277</v>
      </c>
      <c r="C12" s="156">
        <f>SUM(C13:C16)</f>
        <v>49374.07</v>
      </c>
      <c r="D12" s="156">
        <f>SUM(D13:D16)</f>
        <v>49374.07</v>
      </c>
      <c r="E12" s="157">
        <f>D12/C12*100</f>
        <v>100</v>
      </c>
      <c r="F12" s="158"/>
    </row>
    <row r="13" spans="1:6" ht="31.5" customHeight="1">
      <c r="A13" s="252"/>
      <c r="B13" s="155" t="s">
        <v>275</v>
      </c>
      <c r="C13" s="156">
        <v>0</v>
      </c>
      <c r="D13" s="156">
        <v>0</v>
      </c>
      <c r="E13" s="157">
        <v>0</v>
      </c>
      <c r="F13" s="255" t="s">
        <v>299</v>
      </c>
    </row>
    <row r="14" spans="1:6" ht="31.5">
      <c r="A14" s="252"/>
      <c r="B14" s="155" t="s">
        <v>274</v>
      </c>
      <c r="C14" s="156">
        <v>42287.74</v>
      </c>
      <c r="D14" s="156">
        <v>42287.74</v>
      </c>
      <c r="E14" s="157">
        <f>D14/C14*100</f>
        <v>100</v>
      </c>
      <c r="F14" s="255"/>
    </row>
    <row r="15" spans="1:6" ht="47.25">
      <c r="A15" s="252"/>
      <c r="B15" s="155" t="s">
        <v>273</v>
      </c>
      <c r="C15" s="156">
        <v>6500.79</v>
      </c>
      <c r="D15" s="156">
        <v>6500.79</v>
      </c>
      <c r="E15" s="157">
        <f>D15/C15*100</f>
        <v>100</v>
      </c>
      <c r="F15" s="255"/>
    </row>
    <row r="16" spans="1:6" ht="47.25">
      <c r="A16" s="253"/>
      <c r="B16" s="155" t="s">
        <v>272</v>
      </c>
      <c r="C16" s="156">
        <v>585.54</v>
      </c>
      <c r="D16" s="156">
        <v>585.54</v>
      </c>
      <c r="E16" s="157">
        <f>D16/C16*100</f>
        <v>100</v>
      </c>
      <c r="F16" s="256"/>
    </row>
    <row r="17" spans="1:6" ht="15.75" customHeight="1">
      <c r="A17" s="259" t="s">
        <v>298</v>
      </c>
      <c r="B17" s="260"/>
      <c r="C17" s="260"/>
      <c r="D17" s="260"/>
      <c r="E17" s="260"/>
      <c r="F17" s="261"/>
    </row>
    <row r="18" spans="1:6" ht="15.75" customHeight="1">
      <c r="A18" s="251" t="s">
        <v>297</v>
      </c>
      <c r="B18" s="155" t="s">
        <v>277</v>
      </c>
      <c r="C18" s="156">
        <f>SUM(C19:C22)</f>
        <v>12531.67</v>
      </c>
      <c r="D18" s="156">
        <f>SUM(D19:D22)</f>
        <v>12507.67</v>
      </c>
      <c r="E18" s="157">
        <f>D18/C18*100</f>
        <v>99.80848522184193</v>
      </c>
      <c r="F18" s="254" t="s">
        <v>296</v>
      </c>
    </row>
    <row r="19" spans="1:6" ht="31.5">
      <c r="A19" s="252"/>
      <c r="B19" s="155" t="s">
        <v>275</v>
      </c>
      <c r="C19" s="159">
        <v>0</v>
      </c>
      <c r="D19" s="159">
        <v>0</v>
      </c>
      <c r="E19" s="157">
        <v>0</v>
      </c>
      <c r="F19" s="255"/>
    </row>
    <row r="20" spans="1:6" ht="31.5">
      <c r="A20" s="252"/>
      <c r="B20" s="155" t="s">
        <v>274</v>
      </c>
      <c r="C20" s="159">
        <v>1737.2</v>
      </c>
      <c r="D20" s="159">
        <v>1737.2</v>
      </c>
      <c r="E20" s="157">
        <f>D20/C20*100</f>
        <v>100</v>
      </c>
      <c r="F20" s="255"/>
    </row>
    <row r="21" spans="1:6" ht="47.25">
      <c r="A21" s="252"/>
      <c r="B21" s="155" t="s">
        <v>273</v>
      </c>
      <c r="C21" s="159">
        <v>0</v>
      </c>
      <c r="D21" s="159">
        <v>0</v>
      </c>
      <c r="E21" s="157">
        <v>0</v>
      </c>
      <c r="F21" s="255"/>
    </row>
    <row r="22" spans="1:6" ht="47.25">
      <c r="A22" s="253"/>
      <c r="B22" s="155" t="s">
        <v>272</v>
      </c>
      <c r="C22" s="159">
        <v>10794.47</v>
      </c>
      <c r="D22" s="159">
        <v>10770.47</v>
      </c>
      <c r="E22" s="157">
        <f>D22/C22*100</f>
        <v>99.77766393347704</v>
      </c>
      <c r="F22" s="256"/>
    </row>
    <row r="23" spans="1:6" ht="15.75" customHeight="1">
      <c r="A23" s="251" t="s">
        <v>295</v>
      </c>
      <c r="B23" s="155" t="s">
        <v>277</v>
      </c>
      <c r="C23" s="159">
        <f>SUM(C24:C27)</f>
        <v>13044.91</v>
      </c>
      <c r="D23" s="159">
        <f>SUM(D24:D27)</f>
        <v>13040.69</v>
      </c>
      <c r="E23" s="157">
        <f>D23/C23*100</f>
        <v>99.96765021759445</v>
      </c>
      <c r="F23" s="254" t="s">
        <v>254</v>
      </c>
    </row>
    <row r="24" spans="1:6" ht="31.5">
      <c r="A24" s="252"/>
      <c r="B24" s="155" t="s">
        <v>275</v>
      </c>
      <c r="C24" s="159">
        <v>0</v>
      </c>
      <c r="D24" s="159">
        <v>0</v>
      </c>
      <c r="E24" s="157">
        <v>0</v>
      </c>
      <c r="F24" s="255"/>
    </row>
    <row r="25" spans="1:6" ht="31.5">
      <c r="A25" s="252"/>
      <c r="B25" s="155" t="s">
        <v>274</v>
      </c>
      <c r="C25" s="159">
        <v>1100</v>
      </c>
      <c r="D25" s="159">
        <v>1100</v>
      </c>
      <c r="E25" s="157">
        <f>D25/C25*100</f>
        <v>100</v>
      </c>
      <c r="F25" s="255"/>
    </row>
    <row r="26" spans="1:6" ht="47.25">
      <c r="A26" s="252"/>
      <c r="B26" s="155" t="s">
        <v>273</v>
      </c>
      <c r="C26" s="159">
        <v>0</v>
      </c>
      <c r="D26" s="159">
        <v>0</v>
      </c>
      <c r="E26" s="157">
        <v>0</v>
      </c>
      <c r="F26" s="255"/>
    </row>
    <row r="27" spans="1:6" ht="50.25" customHeight="1">
      <c r="A27" s="253"/>
      <c r="B27" s="155" t="s">
        <v>272</v>
      </c>
      <c r="C27" s="159">
        <v>11944.91</v>
      </c>
      <c r="D27" s="159">
        <v>11940.69</v>
      </c>
      <c r="E27" s="157">
        <f>D27/C27*100</f>
        <v>99.96467114444563</v>
      </c>
      <c r="F27" s="256"/>
    </row>
    <row r="28" spans="1:6" ht="15.75" customHeight="1">
      <c r="A28" s="251" t="s">
        <v>294</v>
      </c>
      <c r="B28" s="155" t="s">
        <v>277</v>
      </c>
      <c r="C28" s="156">
        <f>SUM(C29:C32)</f>
        <v>19398.29</v>
      </c>
      <c r="D28" s="156">
        <f>SUM(D29:D32)</f>
        <v>19188.94</v>
      </c>
      <c r="E28" s="157">
        <f>D28/C28*100</f>
        <v>98.92078116163846</v>
      </c>
      <c r="F28" s="254" t="s">
        <v>253</v>
      </c>
    </row>
    <row r="29" spans="1:6" ht="31.5">
      <c r="A29" s="252"/>
      <c r="B29" s="155" t="s">
        <v>275</v>
      </c>
      <c r="C29" s="156">
        <v>0</v>
      </c>
      <c r="D29" s="156">
        <v>0</v>
      </c>
      <c r="E29" s="157">
        <v>0</v>
      </c>
      <c r="F29" s="255"/>
    </row>
    <row r="30" spans="1:6" ht="31.5">
      <c r="A30" s="252"/>
      <c r="B30" s="155" t="s">
        <v>274</v>
      </c>
      <c r="C30" s="156">
        <v>1927.8</v>
      </c>
      <c r="D30" s="156">
        <v>1927.8</v>
      </c>
      <c r="E30" s="157">
        <f>D30/C30*100</f>
        <v>100</v>
      </c>
      <c r="F30" s="255"/>
    </row>
    <row r="31" spans="1:6" ht="47.25">
      <c r="A31" s="252"/>
      <c r="B31" s="155" t="s">
        <v>273</v>
      </c>
      <c r="C31" s="156">
        <v>100</v>
      </c>
      <c r="D31" s="156">
        <v>100</v>
      </c>
      <c r="E31" s="157">
        <v>0</v>
      </c>
      <c r="F31" s="255"/>
    </row>
    <row r="32" spans="1:6" ht="47.25">
      <c r="A32" s="253"/>
      <c r="B32" s="155" t="s">
        <v>272</v>
      </c>
      <c r="C32" s="156">
        <v>17370.49</v>
      </c>
      <c r="D32" s="156">
        <v>17161.14</v>
      </c>
      <c r="E32" s="157">
        <f>D32/C32*100</f>
        <v>98.79479508062235</v>
      </c>
      <c r="F32" s="256"/>
    </row>
    <row r="33" spans="1:6" ht="15.75" customHeight="1">
      <c r="A33" s="251" t="s">
        <v>293</v>
      </c>
      <c r="B33" s="155" t="s">
        <v>277</v>
      </c>
      <c r="C33" s="159">
        <f>SUM(C34:C37)</f>
        <v>6278.38</v>
      </c>
      <c r="D33" s="159">
        <f>SUM(D34:D37)</f>
        <v>6278.38</v>
      </c>
      <c r="E33" s="157">
        <f>D33/C33*100</f>
        <v>100</v>
      </c>
      <c r="F33" s="254" t="s">
        <v>292</v>
      </c>
    </row>
    <row r="34" spans="1:6" ht="31.5">
      <c r="A34" s="252"/>
      <c r="B34" s="155" t="s">
        <v>275</v>
      </c>
      <c r="C34" s="159">
        <v>0</v>
      </c>
      <c r="D34" s="159">
        <v>0</v>
      </c>
      <c r="E34" s="157">
        <v>0</v>
      </c>
      <c r="F34" s="255"/>
    </row>
    <row r="35" spans="1:6" ht="31.5">
      <c r="A35" s="252"/>
      <c r="B35" s="155" t="s">
        <v>274</v>
      </c>
      <c r="C35" s="159">
        <v>0</v>
      </c>
      <c r="D35" s="159">
        <v>0</v>
      </c>
      <c r="E35" s="157">
        <v>0</v>
      </c>
      <c r="F35" s="255"/>
    </row>
    <row r="36" spans="1:6" ht="47.25">
      <c r="A36" s="252"/>
      <c r="B36" s="155" t="s">
        <v>273</v>
      </c>
      <c r="C36" s="159">
        <v>55.6</v>
      </c>
      <c r="D36" s="159">
        <v>55.6</v>
      </c>
      <c r="E36" s="157">
        <v>0</v>
      </c>
      <c r="F36" s="255"/>
    </row>
    <row r="37" spans="1:6" ht="47.25">
      <c r="A37" s="253"/>
      <c r="B37" s="155" t="s">
        <v>272</v>
      </c>
      <c r="C37" s="159">
        <v>6222.78</v>
      </c>
      <c r="D37" s="159">
        <v>6222.78</v>
      </c>
      <c r="E37" s="157">
        <f>D37/C37*100</f>
        <v>100</v>
      </c>
      <c r="F37" s="256"/>
    </row>
    <row r="38" spans="1:6" ht="15.75" customHeight="1">
      <c r="A38" s="251" t="s">
        <v>291</v>
      </c>
      <c r="B38" s="155" t="s">
        <v>277</v>
      </c>
      <c r="C38" s="159">
        <f>SUM(C39:C42)</f>
        <v>100</v>
      </c>
      <c r="D38" s="159">
        <f>SUM(D39:D42)</f>
        <v>100</v>
      </c>
      <c r="E38" s="157">
        <f>D38/C38*100</f>
        <v>100</v>
      </c>
      <c r="F38" s="254" t="s">
        <v>290</v>
      </c>
    </row>
    <row r="39" spans="1:6" ht="31.5">
      <c r="A39" s="252"/>
      <c r="B39" s="155" t="s">
        <v>275</v>
      </c>
      <c r="C39" s="159">
        <v>0</v>
      </c>
      <c r="D39" s="159">
        <v>0</v>
      </c>
      <c r="E39" s="157">
        <v>0</v>
      </c>
      <c r="F39" s="255"/>
    </row>
    <row r="40" spans="1:6" ht="31.5">
      <c r="A40" s="252"/>
      <c r="B40" s="155" t="s">
        <v>274</v>
      </c>
      <c r="C40" s="159">
        <v>0</v>
      </c>
      <c r="D40" s="159">
        <v>0</v>
      </c>
      <c r="E40" s="157">
        <v>0</v>
      </c>
      <c r="F40" s="255"/>
    </row>
    <row r="41" spans="1:6" ht="47.25">
      <c r="A41" s="252"/>
      <c r="B41" s="155" t="s">
        <v>273</v>
      </c>
      <c r="C41" s="159">
        <v>0</v>
      </c>
      <c r="D41" s="159">
        <v>0</v>
      </c>
      <c r="E41" s="157">
        <v>0</v>
      </c>
      <c r="F41" s="255"/>
    </row>
    <row r="42" spans="1:6" ht="47.25">
      <c r="A42" s="253"/>
      <c r="B42" s="160" t="s">
        <v>272</v>
      </c>
      <c r="C42" s="161">
        <v>100</v>
      </c>
      <c r="D42" s="161">
        <v>100</v>
      </c>
      <c r="E42" s="162">
        <f>D42/C42*100</f>
        <v>100</v>
      </c>
      <c r="F42" s="256"/>
    </row>
    <row r="43" spans="1:6" ht="15.75" customHeight="1">
      <c r="A43" s="251" t="s">
        <v>289</v>
      </c>
      <c r="B43" s="155" t="s">
        <v>277</v>
      </c>
      <c r="C43" s="159">
        <f>SUM(C44:C47)</f>
        <v>15</v>
      </c>
      <c r="D43" s="159">
        <f>SUM(D44:D47)</f>
        <v>15</v>
      </c>
      <c r="E43" s="157">
        <f>D43/C43*100</f>
        <v>100</v>
      </c>
      <c r="F43" s="254" t="s">
        <v>288</v>
      </c>
    </row>
    <row r="44" spans="1:6" ht="31.5">
      <c r="A44" s="252"/>
      <c r="B44" s="155" t="s">
        <v>275</v>
      </c>
      <c r="C44" s="159">
        <v>0</v>
      </c>
      <c r="D44" s="159">
        <v>0</v>
      </c>
      <c r="E44" s="157">
        <v>0</v>
      </c>
      <c r="F44" s="255"/>
    </row>
    <row r="45" spans="1:6" ht="31.5">
      <c r="A45" s="252"/>
      <c r="B45" s="155" t="s">
        <v>274</v>
      </c>
      <c r="C45" s="159">
        <v>0</v>
      </c>
      <c r="D45" s="159">
        <v>0</v>
      </c>
      <c r="E45" s="157">
        <v>0</v>
      </c>
      <c r="F45" s="255"/>
    </row>
    <row r="46" spans="1:6" ht="47.25">
      <c r="A46" s="252"/>
      <c r="B46" s="155" t="s">
        <v>273</v>
      </c>
      <c r="C46" s="159">
        <v>0</v>
      </c>
      <c r="D46" s="159">
        <v>0</v>
      </c>
      <c r="E46" s="157">
        <v>0</v>
      </c>
      <c r="F46" s="255"/>
    </row>
    <row r="47" spans="1:6" ht="47.25">
      <c r="A47" s="253"/>
      <c r="B47" s="155" t="s">
        <v>272</v>
      </c>
      <c r="C47" s="159">
        <v>15</v>
      </c>
      <c r="D47" s="159">
        <v>15</v>
      </c>
      <c r="E47" s="157">
        <f>D47/C47*100</f>
        <v>100</v>
      </c>
      <c r="F47" s="256"/>
    </row>
    <row r="48" spans="1:6" ht="15.75" customHeight="1">
      <c r="A48" s="251" t="s">
        <v>287</v>
      </c>
      <c r="B48" s="155" t="s">
        <v>277</v>
      </c>
      <c r="C48" s="159">
        <f>SUM(C49:C52)</f>
        <v>10</v>
      </c>
      <c r="D48" s="159">
        <f>SUM(D49:D52)</f>
        <v>10</v>
      </c>
      <c r="E48" s="157">
        <f>D48/C48*100</f>
        <v>100</v>
      </c>
      <c r="F48" s="254" t="s">
        <v>286</v>
      </c>
    </row>
    <row r="49" spans="1:6" ht="31.5">
      <c r="A49" s="252"/>
      <c r="B49" s="155" t="s">
        <v>275</v>
      </c>
      <c r="C49" s="159">
        <v>0</v>
      </c>
      <c r="D49" s="159">
        <v>0</v>
      </c>
      <c r="E49" s="157">
        <v>0</v>
      </c>
      <c r="F49" s="255"/>
    </row>
    <row r="50" spans="1:6" ht="31.5">
      <c r="A50" s="252"/>
      <c r="B50" s="155" t="s">
        <v>274</v>
      </c>
      <c r="C50" s="159">
        <v>0</v>
      </c>
      <c r="D50" s="159">
        <v>0</v>
      </c>
      <c r="E50" s="157">
        <v>0</v>
      </c>
      <c r="F50" s="255"/>
    </row>
    <row r="51" spans="1:6" ht="47.25">
      <c r="A51" s="252"/>
      <c r="B51" s="155" t="s">
        <v>273</v>
      </c>
      <c r="C51" s="159">
        <v>0</v>
      </c>
      <c r="D51" s="159">
        <v>0</v>
      </c>
      <c r="E51" s="157">
        <v>0</v>
      </c>
      <c r="F51" s="255"/>
    </row>
    <row r="52" spans="1:6" ht="47.25">
      <c r="A52" s="253"/>
      <c r="B52" s="155" t="s">
        <v>272</v>
      </c>
      <c r="C52" s="159">
        <v>10</v>
      </c>
      <c r="D52" s="159">
        <v>10</v>
      </c>
      <c r="E52" s="157">
        <f>D52/C52*100</f>
        <v>100</v>
      </c>
      <c r="F52" s="256"/>
    </row>
    <row r="53" spans="1:6" ht="15.75" customHeight="1">
      <c r="A53" s="251" t="s">
        <v>285</v>
      </c>
      <c r="B53" s="155" t="s">
        <v>277</v>
      </c>
      <c r="C53" s="159">
        <f>SUM(C54:C57)</f>
        <v>159.78</v>
      </c>
      <c r="D53" s="159">
        <f>SUM(D54:D57)</f>
        <v>159.78</v>
      </c>
      <c r="E53" s="157">
        <f>D53/C53*100</f>
        <v>100</v>
      </c>
      <c r="F53" s="254" t="s">
        <v>284</v>
      </c>
    </row>
    <row r="54" spans="1:6" ht="31.5">
      <c r="A54" s="252"/>
      <c r="B54" s="155" t="s">
        <v>275</v>
      </c>
      <c r="C54" s="159">
        <v>0</v>
      </c>
      <c r="D54" s="159">
        <v>0</v>
      </c>
      <c r="E54" s="157">
        <v>0</v>
      </c>
      <c r="F54" s="255"/>
    </row>
    <row r="55" spans="1:6" ht="31.5">
      <c r="A55" s="252"/>
      <c r="B55" s="155" t="s">
        <v>274</v>
      </c>
      <c r="C55" s="159">
        <v>0</v>
      </c>
      <c r="D55" s="159">
        <v>0</v>
      </c>
      <c r="E55" s="157">
        <v>0</v>
      </c>
      <c r="F55" s="255"/>
    </row>
    <row r="56" spans="1:6" ht="47.25">
      <c r="A56" s="252"/>
      <c r="B56" s="155" t="s">
        <v>273</v>
      </c>
      <c r="C56" s="159">
        <v>0</v>
      </c>
      <c r="D56" s="159">
        <v>0</v>
      </c>
      <c r="E56" s="157">
        <v>0</v>
      </c>
      <c r="F56" s="255"/>
    </row>
    <row r="57" spans="1:6" ht="47.25">
      <c r="A57" s="253"/>
      <c r="B57" s="155" t="s">
        <v>272</v>
      </c>
      <c r="C57" s="159">
        <v>159.78</v>
      </c>
      <c r="D57" s="159">
        <v>159.78</v>
      </c>
      <c r="E57" s="157">
        <f>D57/C57*100</f>
        <v>100</v>
      </c>
      <c r="F57" s="256"/>
    </row>
    <row r="58" spans="1:6" ht="15.75" customHeight="1">
      <c r="A58" s="259" t="s">
        <v>283</v>
      </c>
      <c r="B58" s="260"/>
      <c r="C58" s="260"/>
      <c r="D58" s="260"/>
      <c r="E58" s="260"/>
      <c r="F58" s="261"/>
    </row>
    <row r="59" spans="1:6" ht="15.75" customHeight="1">
      <c r="A59" s="251" t="s">
        <v>282</v>
      </c>
      <c r="B59" s="155" t="s">
        <v>277</v>
      </c>
      <c r="C59" s="159">
        <f>SUM(C60:C63)</f>
        <v>2784.1</v>
      </c>
      <c r="D59" s="159">
        <f>SUM(D60:D63)</f>
        <v>2700</v>
      </c>
      <c r="E59" s="157">
        <f>D59/C59*100</f>
        <v>96.97927516971373</v>
      </c>
      <c r="F59" s="254" t="s">
        <v>281</v>
      </c>
    </row>
    <row r="60" spans="1:6" ht="31.5">
      <c r="A60" s="252"/>
      <c r="B60" s="155" t="s">
        <v>275</v>
      </c>
      <c r="C60" s="159">
        <v>0</v>
      </c>
      <c r="D60" s="159">
        <v>0</v>
      </c>
      <c r="E60" s="157">
        <v>0</v>
      </c>
      <c r="F60" s="255"/>
    </row>
    <row r="61" spans="1:6" ht="31.5">
      <c r="A61" s="252"/>
      <c r="B61" s="155" t="s">
        <v>274</v>
      </c>
      <c r="C61" s="159">
        <v>2514.1</v>
      </c>
      <c r="D61" s="159">
        <v>2430</v>
      </c>
      <c r="E61" s="157">
        <f>D61/C61*100</f>
        <v>96.6548665526431</v>
      </c>
      <c r="F61" s="255"/>
    </row>
    <row r="62" spans="1:6" ht="47.25">
      <c r="A62" s="252"/>
      <c r="B62" s="155" t="s">
        <v>273</v>
      </c>
      <c r="C62" s="159">
        <v>0</v>
      </c>
      <c r="D62" s="159">
        <v>0</v>
      </c>
      <c r="E62" s="157">
        <v>0</v>
      </c>
      <c r="F62" s="255"/>
    </row>
    <row r="63" spans="1:6" ht="47.25">
      <c r="A63" s="253"/>
      <c r="B63" s="155" t="s">
        <v>272</v>
      </c>
      <c r="C63" s="159">
        <v>270</v>
      </c>
      <c r="D63" s="159">
        <v>270</v>
      </c>
      <c r="E63" s="157">
        <f>D63/C63*100</f>
        <v>100</v>
      </c>
      <c r="F63" s="256"/>
    </row>
    <row r="64" spans="1:6" ht="15.75" customHeight="1">
      <c r="A64" s="251" t="s">
        <v>280</v>
      </c>
      <c r="B64" s="155" t="s">
        <v>277</v>
      </c>
      <c r="C64" s="159">
        <f>SUM(C65:C68)</f>
        <v>92006.35</v>
      </c>
      <c r="D64" s="159">
        <f>SUM(D65:D68)</f>
        <v>91793.12</v>
      </c>
      <c r="E64" s="157">
        <f>D64/C64*100</f>
        <v>99.76824425705398</v>
      </c>
      <c r="F64" s="254" t="s">
        <v>279</v>
      </c>
    </row>
    <row r="65" spans="1:6" ht="31.5">
      <c r="A65" s="252"/>
      <c r="B65" s="155" t="s">
        <v>275</v>
      </c>
      <c r="C65" s="159">
        <v>0</v>
      </c>
      <c r="D65" s="159">
        <v>0</v>
      </c>
      <c r="E65" s="157">
        <v>0</v>
      </c>
      <c r="F65" s="255"/>
    </row>
    <row r="66" spans="1:6" ht="31.5">
      <c r="A66" s="252"/>
      <c r="B66" s="155" t="s">
        <v>274</v>
      </c>
      <c r="C66" s="159">
        <v>90000</v>
      </c>
      <c r="D66" s="159">
        <v>90000</v>
      </c>
      <c r="E66" s="157">
        <f aca="true" t="shared" si="0" ref="E66:E73">D66/C66*100</f>
        <v>100</v>
      </c>
      <c r="F66" s="255"/>
    </row>
    <row r="67" spans="1:6" ht="47.25">
      <c r="A67" s="252"/>
      <c r="B67" s="155" t="s">
        <v>273</v>
      </c>
      <c r="C67" s="159">
        <v>1532.14</v>
      </c>
      <c r="D67" s="159">
        <v>1532.14</v>
      </c>
      <c r="E67" s="157">
        <f t="shared" si="0"/>
        <v>100</v>
      </c>
      <c r="F67" s="255"/>
    </row>
    <row r="68" spans="1:6" ht="47.25">
      <c r="A68" s="253"/>
      <c r="B68" s="155" t="s">
        <v>272</v>
      </c>
      <c r="C68" s="159">
        <v>474.21</v>
      </c>
      <c r="D68" s="159">
        <v>260.98</v>
      </c>
      <c r="E68" s="157">
        <f t="shared" si="0"/>
        <v>55.0346892726851</v>
      </c>
      <c r="F68" s="256"/>
    </row>
    <row r="69" spans="1:6" ht="15.75" customHeight="1">
      <c r="A69" s="251" t="s">
        <v>278</v>
      </c>
      <c r="B69" s="155" t="s">
        <v>277</v>
      </c>
      <c r="C69" s="159">
        <f>SUM(C70:C73)</f>
        <v>3027.58</v>
      </c>
      <c r="D69" s="159">
        <f>SUM(D70:D73)</f>
        <v>3027.58</v>
      </c>
      <c r="E69" s="157">
        <f t="shared" si="0"/>
        <v>100</v>
      </c>
      <c r="F69" s="254" t="s">
        <v>276</v>
      </c>
    </row>
    <row r="70" spans="1:6" ht="31.5">
      <c r="A70" s="252"/>
      <c r="B70" s="155" t="s">
        <v>275</v>
      </c>
      <c r="C70" s="159">
        <v>0</v>
      </c>
      <c r="D70" s="159">
        <v>0</v>
      </c>
      <c r="E70" s="157">
        <v>0</v>
      </c>
      <c r="F70" s="255"/>
    </row>
    <row r="71" spans="1:6" ht="31.5">
      <c r="A71" s="252"/>
      <c r="B71" s="155" t="s">
        <v>274</v>
      </c>
      <c r="C71" s="159">
        <v>2119.31</v>
      </c>
      <c r="D71" s="159">
        <v>2119.31</v>
      </c>
      <c r="E71" s="157">
        <f t="shared" si="0"/>
        <v>100</v>
      </c>
      <c r="F71" s="255"/>
    </row>
    <row r="72" spans="1:6" ht="47.25">
      <c r="A72" s="252"/>
      <c r="B72" s="155" t="s">
        <v>273</v>
      </c>
      <c r="C72" s="159">
        <v>0</v>
      </c>
      <c r="D72" s="159">
        <v>0</v>
      </c>
      <c r="E72" s="157">
        <v>0</v>
      </c>
      <c r="F72" s="255"/>
    </row>
    <row r="73" spans="1:6" ht="47.25">
      <c r="A73" s="253"/>
      <c r="B73" s="155" t="s">
        <v>272</v>
      </c>
      <c r="C73" s="159">
        <v>908.27</v>
      </c>
      <c r="D73" s="159">
        <v>908.27</v>
      </c>
      <c r="E73" s="157">
        <f t="shared" si="0"/>
        <v>100</v>
      </c>
      <c r="F73" s="256"/>
    </row>
    <row r="74" spans="1:6" ht="15.75" customHeight="1">
      <c r="A74" s="257" t="s">
        <v>271</v>
      </c>
      <c r="B74" s="258"/>
      <c r="C74" s="163">
        <f>C7+C18+C23+C28+C33+C38+C43+C48+C53+C59+C64+C69+C12-0.02</f>
        <v>208728.93</v>
      </c>
      <c r="D74" s="163">
        <f>D7+D18+D23+D28+D33+D38+D43+D48+D53+D59+D64+D69+D12-0.02</f>
        <v>208194.03</v>
      </c>
      <c r="E74" s="164">
        <f>D74/C74*100</f>
        <v>99.7437346131176</v>
      </c>
      <c r="F74" s="165"/>
    </row>
    <row r="75" spans="1:6" ht="15.75">
      <c r="A75" s="166"/>
      <c r="B75" s="166"/>
      <c r="C75" s="166"/>
      <c r="D75" s="166"/>
      <c r="E75" s="166"/>
      <c r="F75" s="166"/>
    </row>
    <row r="76" spans="1:6" ht="15.75">
      <c r="A76" s="166" t="s">
        <v>262</v>
      </c>
      <c r="B76" s="166"/>
      <c r="C76" s="166"/>
      <c r="D76" s="166" t="s">
        <v>263</v>
      </c>
      <c r="E76" s="166"/>
      <c r="F76" s="166"/>
    </row>
    <row r="77" spans="1:6" ht="15.75">
      <c r="A77" s="166"/>
      <c r="B77" s="166"/>
      <c r="C77" s="166"/>
      <c r="D77" s="166"/>
      <c r="E77" s="166"/>
      <c r="F77" s="166"/>
    </row>
    <row r="78" spans="1:6" ht="15.75">
      <c r="A78" s="166"/>
      <c r="B78" s="166"/>
      <c r="C78" s="166"/>
      <c r="D78" s="166"/>
      <c r="E78" s="166"/>
      <c r="F78" s="166"/>
    </row>
    <row r="79" spans="1:6" ht="31.5" customHeight="1">
      <c r="A79" s="152"/>
      <c r="B79" s="152"/>
      <c r="C79" s="152"/>
      <c r="D79" s="152"/>
      <c r="E79" s="152"/>
      <c r="F79" s="152"/>
    </row>
    <row r="80" spans="1:6" ht="33" customHeight="1">
      <c r="A80" s="152"/>
      <c r="B80" s="152"/>
      <c r="C80" s="152"/>
      <c r="D80" s="152"/>
      <c r="E80" s="152"/>
      <c r="F80" s="152"/>
    </row>
    <row r="81" spans="1:6" ht="15.75">
      <c r="A81" s="152"/>
      <c r="B81" s="152"/>
      <c r="C81" s="152"/>
      <c r="D81" s="152"/>
      <c r="E81" s="152"/>
      <c r="F81" s="152"/>
    </row>
    <row r="82" spans="1:6" ht="15.75">
      <c r="A82" s="152"/>
      <c r="B82" s="152"/>
      <c r="C82" s="152"/>
      <c r="D82" s="152"/>
      <c r="E82" s="152"/>
      <c r="F82" s="152"/>
    </row>
  </sheetData>
  <sheetProtection/>
  <mergeCells count="37">
    <mergeCell ref="A1:F1"/>
    <mergeCell ref="A2:F2"/>
    <mergeCell ref="A3:F3"/>
    <mergeCell ref="A4:A5"/>
    <mergeCell ref="B4:B5"/>
    <mergeCell ref="C4:E4"/>
    <mergeCell ref="F4:F5"/>
    <mergeCell ref="A6:F6"/>
    <mergeCell ref="A7:A11"/>
    <mergeCell ref="F8:F11"/>
    <mergeCell ref="A12:A16"/>
    <mergeCell ref="F13:F16"/>
    <mergeCell ref="A17:F17"/>
    <mergeCell ref="A18:A22"/>
    <mergeCell ref="F18:F22"/>
    <mergeCell ref="A23:A27"/>
    <mergeCell ref="F23:F27"/>
    <mergeCell ref="A28:A32"/>
    <mergeCell ref="F28:F32"/>
    <mergeCell ref="A59:A63"/>
    <mergeCell ref="F59:F63"/>
    <mergeCell ref="A33:A37"/>
    <mergeCell ref="F33:F37"/>
    <mergeCell ref="A38:A42"/>
    <mergeCell ref="F38:F42"/>
    <mergeCell ref="A43:A47"/>
    <mergeCell ref="F43:F47"/>
    <mergeCell ref="A64:A68"/>
    <mergeCell ref="F64:F68"/>
    <mergeCell ref="A69:A73"/>
    <mergeCell ref="F69:F73"/>
    <mergeCell ref="A74:B74"/>
    <mergeCell ref="A48:A52"/>
    <mergeCell ref="F48:F52"/>
    <mergeCell ref="A53:A57"/>
    <mergeCell ref="F53:F57"/>
    <mergeCell ref="A58:F58"/>
  </mergeCells>
  <printOptions/>
  <pageMargins left="0.5118110236220472" right="0.5118110236220472" top="0.984251968503937" bottom="0.3937007874015748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2021-08-19T09:36:22Z</cp:lastPrinted>
  <dcterms:created xsi:type="dcterms:W3CDTF">2007-10-25T07:17:21Z</dcterms:created>
  <dcterms:modified xsi:type="dcterms:W3CDTF">2023-03-07T09:00:02Z</dcterms:modified>
  <cp:category/>
  <cp:version/>
  <cp:contentType/>
  <cp:contentStatus/>
</cp:coreProperties>
</file>