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ДЧБ!$A$20:$E$21</definedName>
  </definedNames>
  <calcPr calcId="124519"/>
</workbook>
</file>

<file path=xl/calcChain.xml><?xml version="1.0" encoding="utf-8"?>
<calcChain xmlns="http://schemas.openxmlformats.org/spreadsheetml/2006/main">
  <c r="D80" i="1"/>
  <c r="D79"/>
  <c r="D78"/>
  <c r="D77"/>
  <c r="D74"/>
  <c r="D73"/>
  <c r="D72"/>
  <c r="D69"/>
  <c r="D68"/>
  <c r="D67"/>
  <c r="D66"/>
  <c r="D65"/>
  <c r="D64"/>
  <c r="D63"/>
  <c r="D62"/>
  <c r="E62" s="1"/>
  <c r="D54"/>
  <c r="D53"/>
  <c r="D50"/>
  <c r="D49"/>
  <c r="D48"/>
  <c r="E48" s="1"/>
  <c r="D45"/>
  <c r="C80"/>
  <c r="C76"/>
  <c r="E76" s="1"/>
  <c r="C75"/>
  <c r="E75" s="1"/>
  <c r="C74"/>
  <c r="C73"/>
  <c r="E73" s="1"/>
  <c r="C72"/>
  <c r="C71"/>
  <c r="E71" s="1"/>
  <c r="C70"/>
  <c r="E70" s="1"/>
  <c r="C69"/>
  <c r="C68"/>
  <c r="C67"/>
  <c r="C66"/>
  <c r="C65"/>
  <c r="C64"/>
  <c r="C63"/>
  <c r="C62"/>
  <c r="C61"/>
  <c r="E61" s="1"/>
  <c r="C60"/>
  <c r="E60" s="1"/>
  <c r="C59"/>
  <c r="E59" s="1"/>
  <c r="C58"/>
  <c r="E58" s="1"/>
  <c r="C57"/>
  <c r="E57" s="1"/>
  <c r="C56"/>
  <c r="E56" s="1"/>
  <c r="C55"/>
  <c r="E55" s="1"/>
  <c r="C54"/>
  <c r="C53"/>
  <c r="C52"/>
  <c r="E52" s="1"/>
  <c r="C51"/>
  <c r="E51" s="1"/>
  <c r="C50"/>
  <c r="C49"/>
  <c r="C48"/>
  <c r="C47"/>
  <c r="E47" s="1"/>
  <c r="C46"/>
  <c r="C45"/>
  <c r="D44"/>
  <c r="E44" s="1"/>
  <c r="D43"/>
  <c r="D42"/>
  <c r="D41"/>
  <c r="D40"/>
  <c r="D39"/>
  <c r="D38"/>
  <c r="D37"/>
  <c r="E37" s="1"/>
  <c r="D36"/>
  <c r="D35"/>
  <c r="E35" s="1"/>
  <c r="D34"/>
  <c r="D33"/>
  <c r="D32"/>
  <c r="D31"/>
  <c r="D30"/>
  <c r="E30" s="1"/>
  <c r="D29"/>
  <c r="D28"/>
  <c r="D27"/>
  <c r="D26"/>
  <c r="D25"/>
  <c r="E25" s="1"/>
  <c r="D24"/>
  <c r="D23"/>
  <c r="D22"/>
  <c r="D21"/>
  <c r="D20"/>
  <c r="D19"/>
  <c r="D18"/>
  <c r="C44"/>
  <c r="C43"/>
  <c r="C42"/>
  <c r="C41"/>
  <c r="C40"/>
  <c r="C39"/>
  <c r="E39" s="1"/>
  <c r="C32"/>
  <c r="C31"/>
  <c r="C30"/>
  <c r="C28"/>
  <c r="C25"/>
  <c r="C24"/>
  <c r="C37"/>
  <c r="C35"/>
  <c r="C34"/>
  <c r="D17"/>
  <c r="D16"/>
  <c r="D15"/>
  <c r="C15"/>
  <c r="E15" s="1"/>
  <c r="C14"/>
  <c r="D14"/>
  <c r="D13"/>
  <c r="E13" s="1"/>
  <c r="C13"/>
  <c r="D12"/>
  <c r="E12" s="1"/>
  <c r="C12"/>
  <c r="E14"/>
  <c r="E24"/>
  <c r="E28"/>
  <c r="E31"/>
  <c r="E32"/>
  <c r="E34"/>
  <c r="E40"/>
  <c r="E41"/>
  <c r="E42"/>
  <c r="E43"/>
  <c r="E46"/>
  <c r="E80" l="1"/>
  <c r="E74"/>
  <c r="E72"/>
  <c r="E69"/>
  <c r="E68"/>
  <c r="E67"/>
  <c r="E66"/>
  <c r="E65"/>
  <c r="E64"/>
  <c r="E63"/>
  <c r="E54"/>
  <c r="E53"/>
  <c r="E50"/>
  <c r="E49"/>
  <c r="E45"/>
</calcChain>
</file>

<file path=xl/sharedStrings.xml><?xml version="1.0" encoding="utf-8"?>
<sst xmlns="http://schemas.openxmlformats.org/spreadsheetml/2006/main" count="149" uniqueCount="148">
  <si>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</si>
  <si>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</si>
  <si>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</si>
  <si>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</si>
  <si>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</si>
  <si>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</si>
  <si>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</si>
  <si>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</si>
  <si>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</si>
  <si>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</si>
  <si>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</si>
  <si>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</si>
  <si>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</si>
  <si>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</si>
  <si>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</si>
  <si>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</si>
  <si>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</si>
  <si>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</si>
  <si>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</si>
  <si>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</si>
  <si>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</si>
  <si>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</si>
  <si>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</si>
  <si>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</si>
  <si>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</si>
  <si>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</si>
  <si>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</si>
  <si>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</si>
  <si>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</si>
  <si>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</si>
  <si>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</si>
  <si>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</si>
  <si>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</si>
  <si>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</si>
  <si>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</si>
  <si>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</si>
  <si>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</si>
  <si>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</si>
  <si>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</si>
  <si>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</si>
  <si>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</si>
  <si>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</si>
  <si>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</si>
  <si>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</si>
  <si>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</si>
  <si>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</si>
  <si>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</si>
  <si>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</si>
  <si>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</si>
  <si>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</si>
  <si>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</si>
  <si>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</si>
  <si>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</si>
  <si>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</si>
  <si>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</si>
  <si>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</si>
  <si>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</si>
  <si>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</si>
  <si>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</si>
  <si>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</si>
  <si>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</si>
  <si>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</si>
  <si>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</si>
  <si>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</si>
  <si>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</si>
  <si>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</si>
  <si>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</si>
  <si>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</si>
  <si>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</si>
  <si>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</si>
  <si>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</si>
  <si>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</si>
  <si>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</si>
  <si>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</si>
  <si>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</si>
  <si>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</si>
  <si>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</si>
  <si>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</si>
  <si>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</si>
  <si>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</si>
  <si>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</si>
  <si>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</si>
  <si>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</si>
  <si>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</si>
  <si>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</si>
  <si>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</si>
  <si>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</si>
  <si>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</si>
  <si>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</si>
  <si>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</si>
  <si>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</si>
  <si>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</si>
  <si>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</si>
  <si>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</si>
  <si>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</si>
  <si>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</si>
  <si>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</si>
  <si>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</si>
  <si>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</si>
  <si>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</si>
  <si>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</si>
  <si>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</si>
  <si>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</si>
  <si>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</si>
  <si>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</si>
  <si>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</si>
  <si>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</si>
  <si>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</si>
  <si>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</si>
  <si>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</si>
  <si>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</si>
  <si>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</si>
  <si>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</si>
  <si>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</si>
  <si>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</si>
  <si>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</si>
  <si>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2 02 20000 00 0000 150</t>
  </si>
  <si>
    <t>Субсидии бюджетам бюджетной системы Российской Федерации (межбюджетные субсидии)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</si>
  <si>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</si>
  <si>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</si>
  <si>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</si>
  <si>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</si>
  <si>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</si>
  <si>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</si>
  <si>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</si>
  <si>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</si>
  <si>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</si>
  <si>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</si>
  <si>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</si>
  <si>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</si>
  <si>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</si>
  <si>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</si>
  <si>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</si>
  <si>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</si>
  <si>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</si>
  <si>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</si>
  <si>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</si>
  <si>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</si>
  <si>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Таицкое городское поселение</t>
  </si>
  <si>
    <t>Единица измерения тыс. руб.</t>
  </si>
  <si>
    <t>к Постановлению Главы администрации</t>
  </si>
  <si>
    <t xml:space="preserve">от 15 апреля 2020 года № 168 </t>
  </si>
  <si>
    <t>Код бюджетной классификации</t>
  </si>
  <si>
    <t>Наименование доходных источников</t>
  </si>
  <si>
    <t>Процент исполнения, %</t>
  </si>
  <si>
    <t>План на 2020 год</t>
  </si>
  <si>
    <t>Поступление доходов в бюджет муниципального образования Таицкое городское поселение за 1 квартал 2020 года</t>
  </si>
  <si>
    <t>Исполнение за 1 квартал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</si>
</sst>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0"/>
  <sheetViews>
    <sheetView showGridLines="0" tabSelected="1" workbookViewId="0">
      <selection activeCell="C12" sqref="C12"/>
    </sheetView>
  </sheetViews>
  <sheetFormatPr defaultRowHeight="12.75" customHeight="1" outlineLevelRow="3"/>
  <cols>
    <col min="1" max="1" width="20.28515625" customWidth="1"/>
    <col min="2" max="2" width="30.7109375" customWidth="1"/>
    <col min="3" max="4" width="15.42578125" customWidth="1"/>
    <col min="5" max="5" width="10.140625" customWidth="1"/>
  </cols>
  <sheetData>
    <row r="1" spans="1:5" s="13" customFormat="1" ht="12.75" customHeight="1">
      <c r="C1" s="14"/>
      <c r="D1" s="21" t="s">
        <v>137</v>
      </c>
      <c r="E1" s="21"/>
    </row>
    <row r="2" spans="1:5" s="13" customFormat="1" ht="13.5">
      <c r="B2" s="15"/>
      <c r="C2" s="14"/>
      <c r="D2" s="14"/>
      <c r="E2" s="14" t="s">
        <v>140</v>
      </c>
    </row>
    <row r="3" spans="1:5" s="13" customFormat="1" ht="13.5">
      <c r="A3" s="16"/>
      <c r="B3" s="16"/>
      <c r="C3" s="14"/>
      <c r="D3" s="14"/>
      <c r="E3" s="14" t="s">
        <v>138</v>
      </c>
    </row>
    <row r="4" spans="1:5" s="13" customFormat="1" ht="13.5">
      <c r="A4" s="16"/>
      <c r="B4" s="16"/>
      <c r="C4" s="14"/>
      <c r="D4" s="14"/>
      <c r="E4" s="14" t="s">
        <v>141</v>
      </c>
    </row>
    <row r="5" spans="1:5" s="13" customFormat="1" ht="13.5">
      <c r="C5" s="21"/>
      <c r="D5" s="21"/>
      <c r="E5" s="21"/>
    </row>
    <row r="6" spans="1:5">
      <c r="A6" s="20"/>
      <c r="B6" s="20"/>
      <c r="C6" s="20"/>
      <c r="D6" s="20"/>
    </row>
    <row r="7" spans="1:5" s="13" customFormat="1" ht="34.5" customHeight="1">
      <c r="A7" s="22" t="s">
        <v>146</v>
      </c>
      <c r="B7" s="22"/>
      <c r="C7" s="22"/>
      <c r="D7" s="22"/>
      <c r="E7" s="22"/>
    </row>
    <row r="8" spans="1:5">
      <c r="A8" s="20" t="s">
        <v>0</v>
      </c>
      <c r="B8" s="20"/>
      <c r="C8" s="20"/>
      <c r="D8" s="20"/>
    </row>
    <row r="9" spans="1:5">
      <c r="A9" s="20"/>
      <c r="B9" s="20"/>
      <c r="C9" s="20"/>
      <c r="D9" s="20"/>
    </row>
    <row r="10" spans="1:5">
      <c r="A10" s="1" t="s">
        <v>139</v>
      </c>
      <c r="B10" s="1"/>
      <c r="C10" s="1"/>
      <c r="D10" s="1"/>
      <c r="E10" s="1"/>
    </row>
    <row r="11" spans="1:5" ht="40.5">
      <c r="A11" s="17" t="s">
        <v>142</v>
      </c>
      <c r="B11" s="18" t="s">
        <v>143</v>
      </c>
      <c r="C11" s="17" t="s">
        <v>145</v>
      </c>
      <c r="D11" s="17" t="s">
        <v>147</v>
      </c>
      <c r="E11" s="19" t="s">
        <v>144</v>
      </c>
    </row>
    <row r="12" spans="1:5">
      <c r="A12" s="2" t="s">
        <v>1</v>
      </c>
      <c r="B12" s="3" t="s">
        <v>2</v>
      </c>
      <c r="C12" s="4">
        <f>48744200/1000</f>
        <v>48744.2</v>
      </c>
      <c r="D12" s="4">
        <f>7565874.61/1000</f>
        <v>7565.8746100000008</v>
      </c>
      <c r="E12" s="4">
        <f>D12/C12*100</f>
        <v>15.521589460899964</v>
      </c>
    </row>
    <row r="13" spans="1:5" outlineLevel="1">
      <c r="A13" s="2" t="s">
        <v>3</v>
      </c>
      <c r="B13" s="3" t="s">
        <v>4</v>
      </c>
      <c r="C13" s="4">
        <f>12000000/1000</f>
        <v>12000</v>
      </c>
      <c r="D13" s="4">
        <f>2333990.74/1000</f>
        <v>2333.9907400000002</v>
      </c>
      <c r="E13" s="4">
        <f t="shared" ref="E13:E76" si="0">D13/C13*100</f>
        <v>19.449922833333336</v>
      </c>
    </row>
    <row r="14" spans="1:5" outlineLevel="2">
      <c r="A14" s="2" t="s">
        <v>5</v>
      </c>
      <c r="B14" s="3" t="s">
        <v>6</v>
      </c>
      <c r="C14" s="4">
        <f>12000000/1000</f>
        <v>12000</v>
      </c>
      <c r="D14" s="4">
        <f>2333990.74/1000</f>
        <v>2333.9907400000002</v>
      </c>
      <c r="E14" s="4">
        <f t="shared" si="0"/>
        <v>19.449922833333336</v>
      </c>
    </row>
    <row r="15" spans="1:5" ht="113.25" customHeight="1" outlineLevel="3">
      <c r="A15" s="5" t="s">
        <v>7</v>
      </c>
      <c r="B15" s="8" t="s">
        <v>8</v>
      </c>
      <c r="C15" s="7">
        <f>12000000/1000</f>
        <v>12000</v>
      </c>
      <c r="D15" s="7">
        <f>2239724.07/1000</f>
        <v>2239.7240699999998</v>
      </c>
      <c r="E15" s="7">
        <f t="shared" si="0"/>
        <v>18.664367249999998</v>
      </c>
    </row>
    <row r="16" spans="1:5" ht="94.5" customHeight="1" outlineLevel="3">
      <c r="A16" s="5" t="s">
        <v>9</v>
      </c>
      <c r="B16" s="8" t="s">
        <v>10</v>
      </c>
      <c r="C16" s="7">
        <v>0</v>
      </c>
      <c r="D16" s="7">
        <f>1007.61/1000</f>
        <v>1.0076100000000001</v>
      </c>
      <c r="E16" s="7">
        <v>0</v>
      </c>
    </row>
    <row r="17" spans="1:5" ht="118.5" customHeight="1" outlineLevel="3">
      <c r="A17" s="5" t="s">
        <v>11</v>
      </c>
      <c r="B17" s="8" t="s">
        <v>12</v>
      </c>
      <c r="C17" s="7">
        <v>0</v>
      </c>
      <c r="D17" s="7">
        <f>214.13/1000</f>
        <v>0.21412999999999999</v>
      </c>
      <c r="E17" s="7">
        <v>0</v>
      </c>
    </row>
    <row r="18" spans="1:5" ht="89.25" outlineLevel="3">
      <c r="A18" s="5" t="s">
        <v>13</v>
      </c>
      <c r="B18" s="8" t="s">
        <v>14</v>
      </c>
      <c r="C18" s="7">
        <v>0</v>
      </c>
      <c r="D18" s="7">
        <f>-192.66/1000</f>
        <v>-0.19266</v>
      </c>
      <c r="E18" s="7">
        <v>0</v>
      </c>
    </row>
    <row r="19" spans="1:5" ht="165.75" outlineLevel="3">
      <c r="A19" s="5" t="s">
        <v>15</v>
      </c>
      <c r="B19" s="8" t="s">
        <v>16</v>
      </c>
      <c r="C19" s="7">
        <v>0</v>
      </c>
      <c r="D19" s="7">
        <f>4675.88/1000</f>
        <v>4.6758800000000003</v>
      </c>
      <c r="E19" s="7">
        <v>0</v>
      </c>
    </row>
    <row r="20" spans="1:5" ht="140.25" outlineLevel="3">
      <c r="A20" s="5" t="s">
        <v>17</v>
      </c>
      <c r="B20" s="8" t="s">
        <v>18</v>
      </c>
      <c r="C20" s="7">
        <v>0</v>
      </c>
      <c r="D20" s="7">
        <f>9.49/1000</f>
        <v>9.4900000000000002E-3</v>
      </c>
      <c r="E20" s="7">
        <v>0</v>
      </c>
    </row>
    <row r="21" spans="1:5" ht="89.25" outlineLevel="3">
      <c r="A21" s="5" t="s">
        <v>19</v>
      </c>
      <c r="B21" s="6" t="s">
        <v>20</v>
      </c>
      <c r="C21" s="7">
        <v>0</v>
      </c>
      <c r="D21" s="7">
        <f>88541.83/1000</f>
        <v>88.541830000000004</v>
      </c>
      <c r="E21" s="7">
        <v>0</v>
      </c>
    </row>
    <row r="22" spans="1:5" ht="63.75" outlineLevel="3">
      <c r="A22" s="5" t="s">
        <v>21</v>
      </c>
      <c r="B22" s="6" t="s">
        <v>22</v>
      </c>
      <c r="C22" s="7">
        <v>0</v>
      </c>
      <c r="D22" s="7">
        <f>9.04/1000</f>
        <v>9.0399999999999994E-3</v>
      </c>
      <c r="E22" s="7">
        <v>0</v>
      </c>
    </row>
    <row r="23" spans="1:5" ht="89.25" outlineLevel="3">
      <c r="A23" s="5" t="s">
        <v>23</v>
      </c>
      <c r="B23" s="6" t="s">
        <v>24</v>
      </c>
      <c r="C23" s="7">
        <v>0</v>
      </c>
      <c r="D23" s="7">
        <f>1.35/1000</f>
        <v>1.3500000000000001E-3</v>
      </c>
      <c r="E23" s="7">
        <v>0</v>
      </c>
    </row>
    <row r="24" spans="1:5" ht="38.25" outlineLevel="1">
      <c r="A24" s="2" t="s">
        <v>25</v>
      </c>
      <c r="B24" s="3" t="s">
        <v>26</v>
      </c>
      <c r="C24" s="4">
        <f>1800000/1000</f>
        <v>1800</v>
      </c>
      <c r="D24" s="4">
        <f>523376.13/1000</f>
        <v>523.37612999999999</v>
      </c>
      <c r="E24" s="4">
        <f t="shared" si="0"/>
        <v>29.076451666666664</v>
      </c>
    </row>
    <row r="25" spans="1:5" ht="38.25" outlineLevel="2">
      <c r="A25" s="2" t="s">
        <v>27</v>
      </c>
      <c r="B25" s="3" t="s">
        <v>28</v>
      </c>
      <c r="C25" s="4">
        <f>1800000/1000</f>
        <v>1800</v>
      </c>
      <c r="D25" s="4">
        <f>523376.13/1000</f>
        <v>523.37612999999999</v>
      </c>
      <c r="E25" s="4">
        <f t="shared" si="0"/>
        <v>29.076451666666664</v>
      </c>
    </row>
    <row r="26" spans="1:5" ht="127.5" outlineLevel="3">
      <c r="A26" s="5" t="s">
        <v>29</v>
      </c>
      <c r="B26" s="8" t="s">
        <v>30</v>
      </c>
      <c r="C26" s="7">
        <v>0</v>
      </c>
      <c r="D26" s="7">
        <f>237518.74/1000</f>
        <v>237.51873999999998</v>
      </c>
      <c r="E26" s="7">
        <v>0</v>
      </c>
    </row>
    <row r="27" spans="1:5" ht="153" outlineLevel="3">
      <c r="A27" s="5" t="s">
        <v>31</v>
      </c>
      <c r="B27" s="8" t="s">
        <v>32</v>
      </c>
      <c r="C27" s="7">
        <v>0</v>
      </c>
      <c r="D27" s="7">
        <f>1548.38/1000</f>
        <v>1.5483800000000001</v>
      </c>
      <c r="E27" s="7">
        <v>0</v>
      </c>
    </row>
    <row r="28" spans="1:5" ht="127.5" outlineLevel="3">
      <c r="A28" s="5" t="s">
        <v>33</v>
      </c>
      <c r="B28" s="8" t="s">
        <v>34</v>
      </c>
      <c r="C28" s="7">
        <f>1800000/1000</f>
        <v>1800</v>
      </c>
      <c r="D28" s="7">
        <f>333370.18/1000</f>
        <v>333.37018</v>
      </c>
      <c r="E28" s="7">
        <f t="shared" si="0"/>
        <v>18.520565555555557</v>
      </c>
    </row>
    <row r="29" spans="1:5" ht="127.5" outlineLevel="3">
      <c r="A29" s="5" t="s">
        <v>35</v>
      </c>
      <c r="B29" s="8" t="s">
        <v>36</v>
      </c>
      <c r="C29" s="7">
        <v>0</v>
      </c>
      <c r="D29" s="7">
        <f>-49061.17/1000</f>
        <v>-49.061169999999997</v>
      </c>
      <c r="E29" s="7">
        <v>0</v>
      </c>
    </row>
    <row r="30" spans="1:5" outlineLevel="1">
      <c r="A30" s="2" t="s">
        <v>37</v>
      </c>
      <c r="B30" s="3" t="s">
        <v>38</v>
      </c>
      <c r="C30" s="4">
        <f>17800000/1000</f>
        <v>17800</v>
      </c>
      <c r="D30" s="4">
        <f>2923403.46/1000</f>
        <v>2923.40346</v>
      </c>
      <c r="E30" s="4">
        <f t="shared" si="0"/>
        <v>16.423614943820226</v>
      </c>
    </row>
    <row r="31" spans="1:5" outlineLevel="2">
      <c r="A31" s="2" t="s">
        <v>39</v>
      </c>
      <c r="B31" s="3" t="s">
        <v>40</v>
      </c>
      <c r="C31" s="4">
        <f>800000/1000</f>
        <v>800</v>
      </c>
      <c r="D31" s="4">
        <f>85881.55/1000</f>
        <v>85.881550000000004</v>
      </c>
      <c r="E31" s="4">
        <f t="shared" si="0"/>
        <v>10.735193750000001</v>
      </c>
    </row>
    <row r="32" spans="1:5" ht="89.25" outlineLevel="3">
      <c r="A32" s="5" t="s">
        <v>41</v>
      </c>
      <c r="B32" s="6" t="s">
        <v>42</v>
      </c>
      <c r="C32" s="7">
        <f>800000/1000</f>
        <v>800</v>
      </c>
      <c r="D32" s="7">
        <f>80518.84/1000</f>
        <v>80.518839999999997</v>
      </c>
      <c r="E32" s="7">
        <f t="shared" si="0"/>
        <v>10.064855</v>
      </c>
    </row>
    <row r="33" spans="1:5" ht="63.75" outlineLevel="3">
      <c r="A33" s="5" t="s">
        <v>43</v>
      </c>
      <c r="B33" s="6" t="s">
        <v>44</v>
      </c>
      <c r="C33" s="7">
        <v>0</v>
      </c>
      <c r="D33" s="7">
        <f>5362.71/1000</f>
        <v>5.3627099999999999</v>
      </c>
      <c r="E33" s="7">
        <v>0</v>
      </c>
    </row>
    <row r="34" spans="1:5" outlineLevel="2">
      <c r="A34" s="2" t="s">
        <v>45</v>
      </c>
      <c r="B34" s="3" t="s">
        <v>46</v>
      </c>
      <c r="C34" s="4">
        <f>17000000/1000</f>
        <v>17000</v>
      </c>
      <c r="D34" s="4">
        <f>2837521.91/1000</f>
        <v>2837.5219099999999</v>
      </c>
      <c r="E34" s="4">
        <f t="shared" si="0"/>
        <v>16.691305352941178</v>
      </c>
    </row>
    <row r="35" spans="1:5" ht="76.5" outlineLevel="3">
      <c r="A35" s="5" t="s">
        <v>47</v>
      </c>
      <c r="B35" s="6" t="s">
        <v>48</v>
      </c>
      <c r="C35" s="7">
        <f>12500000/1000</f>
        <v>12500</v>
      </c>
      <c r="D35" s="7">
        <f>2379237.85/1000</f>
        <v>2379.23785</v>
      </c>
      <c r="E35" s="7">
        <f t="shared" si="0"/>
        <v>19.0339028</v>
      </c>
    </row>
    <row r="36" spans="1:5" ht="51" outlineLevel="3">
      <c r="A36" s="5" t="s">
        <v>49</v>
      </c>
      <c r="B36" s="6" t="s">
        <v>50</v>
      </c>
      <c r="C36" s="7">
        <v>0</v>
      </c>
      <c r="D36" s="7">
        <f>13914.67/1000</f>
        <v>13.914669999999999</v>
      </c>
      <c r="E36" s="7">
        <v>0</v>
      </c>
    </row>
    <row r="37" spans="1:5" ht="89.25" outlineLevel="3">
      <c r="A37" s="5" t="s">
        <v>51</v>
      </c>
      <c r="B37" s="6" t="s">
        <v>52</v>
      </c>
      <c r="C37" s="7">
        <f>4500000/1000</f>
        <v>4500</v>
      </c>
      <c r="D37" s="7">
        <f>429706.54/1000</f>
        <v>429.70653999999996</v>
      </c>
      <c r="E37" s="7">
        <f t="shared" si="0"/>
        <v>9.5490342222222218</v>
      </c>
    </row>
    <row r="38" spans="1:5" ht="63.75" outlineLevel="3">
      <c r="A38" s="5" t="s">
        <v>53</v>
      </c>
      <c r="B38" s="6" t="s">
        <v>54</v>
      </c>
      <c r="C38" s="7">
        <v>0</v>
      </c>
      <c r="D38" s="7">
        <f>14662.85/1000</f>
        <v>14.662850000000001</v>
      </c>
      <c r="E38" s="7">
        <v>0</v>
      </c>
    </row>
    <row r="39" spans="1:5" ht="51" outlineLevel="1">
      <c r="A39" s="2" t="s">
        <v>55</v>
      </c>
      <c r="B39" s="3" t="s">
        <v>56</v>
      </c>
      <c r="C39" s="4">
        <f>2750000/1000</f>
        <v>2750</v>
      </c>
      <c r="D39" s="4">
        <f>381354.49/1000</f>
        <v>381.35449</v>
      </c>
      <c r="E39" s="4">
        <f t="shared" si="0"/>
        <v>13.867436</v>
      </c>
    </row>
    <row r="40" spans="1:5" ht="114.75" outlineLevel="2">
      <c r="A40" s="2" t="s">
        <v>57</v>
      </c>
      <c r="B40" s="9" t="s">
        <v>58</v>
      </c>
      <c r="C40" s="4">
        <f>2300000/1000</f>
        <v>2300</v>
      </c>
      <c r="D40" s="4">
        <f>327928.26/1000</f>
        <v>327.92826000000002</v>
      </c>
      <c r="E40" s="4">
        <f t="shared" si="0"/>
        <v>14.25775043478261</v>
      </c>
    </row>
    <row r="41" spans="1:5" ht="89.25" outlineLevel="3">
      <c r="A41" s="5" t="s">
        <v>59</v>
      </c>
      <c r="B41" s="8" t="s">
        <v>60</v>
      </c>
      <c r="C41" s="7">
        <f>1800000/1000</f>
        <v>1800</v>
      </c>
      <c r="D41" s="7">
        <f>227225.56/1000</f>
        <v>227.22556</v>
      </c>
      <c r="E41" s="7">
        <f t="shared" si="0"/>
        <v>12.623642222222223</v>
      </c>
    </row>
    <row r="42" spans="1:5" ht="38.25" outlineLevel="3">
      <c r="A42" s="5" t="s">
        <v>61</v>
      </c>
      <c r="B42" s="6" t="s">
        <v>62</v>
      </c>
      <c r="C42" s="7">
        <f>500000/1000</f>
        <v>500</v>
      </c>
      <c r="D42" s="7">
        <f>100702.7/1000</f>
        <v>100.70269999999999</v>
      </c>
      <c r="E42" s="7">
        <f t="shared" si="0"/>
        <v>20.140539999999998</v>
      </c>
    </row>
    <row r="43" spans="1:5" ht="114.75" outlineLevel="2">
      <c r="A43" s="2" t="s">
        <v>63</v>
      </c>
      <c r="B43" s="9" t="s">
        <v>64</v>
      </c>
      <c r="C43" s="4">
        <f>450000/1000</f>
        <v>450</v>
      </c>
      <c r="D43" s="4">
        <f>53426.23/1000</f>
        <v>53.426230000000004</v>
      </c>
      <c r="E43" s="4">
        <f t="shared" si="0"/>
        <v>11.872495555555556</v>
      </c>
    </row>
    <row r="44" spans="1:5" ht="25.5" outlineLevel="3">
      <c r="A44" s="5" t="s">
        <v>65</v>
      </c>
      <c r="B44" s="6" t="s">
        <v>66</v>
      </c>
      <c r="C44" s="7">
        <f>450000/1000</f>
        <v>450</v>
      </c>
      <c r="D44" s="7">
        <f>53426.23/1000</f>
        <v>53.426230000000004</v>
      </c>
      <c r="E44" s="7">
        <f t="shared" si="0"/>
        <v>11.872495555555556</v>
      </c>
    </row>
    <row r="45" spans="1:5" ht="25.5" outlineLevel="1">
      <c r="A45" s="2" t="s">
        <v>67</v>
      </c>
      <c r="B45" s="3" t="s">
        <v>68</v>
      </c>
      <c r="C45" s="4">
        <f>1300000/1000</f>
        <v>1300</v>
      </c>
      <c r="D45" s="4">
        <f>100000/1000</f>
        <v>100</v>
      </c>
      <c r="E45" s="4">
        <f t="shared" si="0"/>
        <v>7.6923076923076925</v>
      </c>
    </row>
    <row r="46" spans="1:5" ht="25.5" outlineLevel="2">
      <c r="A46" s="2" t="s">
        <v>69</v>
      </c>
      <c r="B46" s="3" t="s">
        <v>70</v>
      </c>
      <c r="C46" s="4">
        <f>100000/1000</f>
        <v>100</v>
      </c>
      <c r="D46" s="4">
        <v>0</v>
      </c>
      <c r="E46" s="4">
        <f t="shared" si="0"/>
        <v>0</v>
      </c>
    </row>
    <row r="47" spans="1:5" outlineLevel="3">
      <c r="A47" s="5" t="s">
        <v>71</v>
      </c>
      <c r="B47" s="6" t="s">
        <v>72</v>
      </c>
      <c r="C47" s="7">
        <f>100000/1000</f>
        <v>100</v>
      </c>
      <c r="D47" s="7">
        <v>0</v>
      </c>
      <c r="E47" s="7">
        <f t="shared" si="0"/>
        <v>0</v>
      </c>
    </row>
    <row r="48" spans="1:5" ht="25.5" outlineLevel="2">
      <c r="A48" s="2" t="s">
        <v>73</v>
      </c>
      <c r="B48" s="3" t="s">
        <v>74</v>
      </c>
      <c r="C48" s="4">
        <f>1200000/1000</f>
        <v>1200</v>
      </c>
      <c r="D48" s="4">
        <f>100000/1000</f>
        <v>100</v>
      </c>
      <c r="E48" s="4">
        <f t="shared" si="0"/>
        <v>8.3333333333333321</v>
      </c>
    </row>
    <row r="49" spans="1:5" ht="25.5" outlineLevel="3">
      <c r="A49" s="5" t="s">
        <v>75</v>
      </c>
      <c r="B49" s="6" t="s">
        <v>76</v>
      </c>
      <c r="C49" s="7">
        <f>1200000/1000</f>
        <v>1200</v>
      </c>
      <c r="D49" s="7">
        <f>100000/1000</f>
        <v>100</v>
      </c>
      <c r="E49" s="7">
        <f t="shared" si="0"/>
        <v>8.3333333333333321</v>
      </c>
    </row>
    <row r="50" spans="1:5" ht="25.5" outlineLevel="1">
      <c r="A50" s="2" t="s">
        <v>77</v>
      </c>
      <c r="B50" s="3" t="s">
        <v>78</v>
      </c>
      <c r="C50" s="4">
        <f>12750000/1000</f>
        <v>12750</v>
      </c>
      <c r="D50" s="4">
        <f>1271079.79/1000</f>
        <v>1271.07979</v>
      </c>
      <c r="E50" s="4">
        <f t="shared" si="0"/>
        <v>9.969253254901961</v>
      </c>
    </row>
    <row r="51" spans="1:5" ht="102" outlineLevel="2">
      <c r="A51" s="2" t="s">
        <v>79</v>
      </c>
      <c r="B51" s="9" t="s">
        <v>80</v>
      </c>
      <c r="C51" s="4">
        <f>6450000/1000</f>
        <v>6450</v>
      </c>
      <c r="D51" s="4">
        <v>0</v>
      </c>
      <c r="E51" s="4">
        <f t="shared" si="0"/>
        <v>0</v>
      </c>
    </row>
    <row r="52" spans="1:5" ht="102" outlineLevel="3">
      <c r="A52" s="5" t="s">
        <v>81</v>
      </c>
      <c r="B52" s="8" t="s">
        <v>82</v>
      </c>
      <c r="C52" s="7">
        <f>6450000/1000</f>
        <v>6450</v>
      </c>
      <c r="D52" s="7">
        <v>0</v>
      </c>
      <c r="E52" s="7">
        <f t="shared" si="0"/>
        <v>0</v>
      </c>
    </row>
    <row r="53" spans="1:5" ht="38.25" outlineLevel="2">
      <c r="A53" s="2" t="s">
        <v>83</v>
      </c>
      <c r="B53" s="3" t="s">
        <v>84</v>
      </c>
      <c r="C53" s="4">
        <f>6300000/1000</f>
        <v>6300</v>
      </c>
      <c r="D53" s="4">
        <f>1271079.79/1000</f>
        <v>1271.07979</v>
      </c>
      <c r="E53" s="4">
        <f t="shared" si="0"/>
        <v>20.175869682539684</v>
      </c>
    </row>
    <row r="54" spans="1:5" ht="51" outlineLevel="3">
      <c r="A54" s="5" t="s">
        <v>85</v>
      </c>
      <c r="B54" s="6" t="s">
        <v>86</v>
      </c>
      <c r="C54" s="7">
        <f>5300000/1000</f>
        <v>5300</v>
      </c>
      <c r="D54" s="7">
        <f>1271079.79/1000</f>
        <v>1271.07979</v>
      </c>
      <c r="E54" s="7">
        <f t="shared" si="0"/>
        <v>23.982637547169812</v>
      </c>
    </row>
    <row r="55" spans="1:5" ht="63.75" outlineLevel="3">
      <c r="A55" s="5" t="s">
        <v>87</v>
      </c>
      <c r="B55" s="6" t="s">
        <v>88</v>
      </c>
      <c r="C55" s="7">
        <f>1000000/1000</f>
        <v>1000</v>
      </c>
      <c r="D55" s="7">
        <v>0</v>
      </c>
      <c r="E55" s="7">
        <f t="shared" si="0"/>
        <v>0</v>
      </c>
    </row>
    <row r="56" spans="1:5" ht="25.5" outlineLevel="1">
      <c r="A56" s="2" t="s">
        <v>89</v>
      </c>
      <c r="B56" s="3" t="s">
        <v>90</v>
      </c>
      <c r="C56" s="4">
        <f>19200/1000</f>
        <v>19.2</v>
      </c>
      <c r="D56" s="4">
        <v>0</v>
      </c>
      <c r="E56" s="4">
        <f t="shared" si="0"/>
        <v>0</v>
      </c>
    </row>
    <row r="57" spans="1:5" ht="51" outlineLevel="2">
      <c r="A57" s="2" t="s">
        <v>91</v>
      </c>
      <c r="B57" s="3" t="s">
        <v>92</v>
      </c>
      <c r="C57" s="4">
        <f>14200/1000</f>
        <v>14.2</v>
      </c>
      <c r="D57" s="4">
        <v>0</v>
      </c>
      <c r="E57" s="4">
        <f t="shared" si="0"/>
        <v>0</v>
      </c>
    </row>
    <row r="58" spans="1:5" ht="89.25" outlineLevel="3">
      <c r="A58" s="5" t="s">
        <v>93</v>
      </c>
      <c r="B58" s="6" t="s">
        <v>94</v>
      </c>
      <c r="C58" s="7">
        <f>5000/1000</f>
        <v>5</v>
      </c>
      <c r="D58" s="7">
        <v>0</v>
      </c>
      <c r="E58" s="7">
        <f t="shared" si="0"/>
        <v>0</v>
      </c>
    </row>
    <row r="59" spans="1:5" ht="102" outlineLevel="3">
      <c r="A59" s="5" t="s">
        <v>95</v>
      </c>
      <c r="B59" s="8" t="s">
        <v>96</v>
      </c>
      <c r="C59" s="7">
        <f>9200/1000</f>
        <v>9.1999999999999993</v>
      </c>
      <c r="D59" s="7">
        <v>0</v>
      </c>
      <c r="E59" s="7">
        <f t="shared" si="0"/>
        <v>0</v>
      </c>
    </row>
    <row r="60" spans="1:5" ht="153" outlineLevel="2">
      <c r="A60" s="2" t="s">
        <v>97</v>
      </c>
      <c r="B60" s="9" t="s">
        <v>98</v>
      </c>
      <c r="C60" s="4">
        <f>5000/1000</f>
        <v>5</v>
      </c>
      <c r="D60" s="4">
        <v>0</v>
      </c>
      <c r="E60" s="4">
        <f t="shared" si="0"/>
        <v>0</v>
      </c>
    </row>
    <row r="61" spans="1:5" ht="76.5" outlineLevel="3">
      <c r="A61" s="5" t="s">
        <v>99</v>
      </c>
      <c r="B61" s="6" t="s">
        <v>100</v>
      </c>
      <c r="C61" s="7">
        <f>5000/1000</f>
        <v>5</v>
      </c>
      <c r="D61" s="7">
        <v>0</v>
      </c>
      <c r="E61" s="7">
        <f t="shared" si="0"/>
        <v>0</v>
      </c>
    </row>
    <row r="62" spans="1:5" outlineLevel="1">
      <c r="A62" s="2" t="s">
        <v>101</v>
      </c>
      <c r="B62" s="3" t="s">
        <v>102</v>
      </c>
      <c r="C62" s="4">
        <f>325000/1000</f>
        <v>325</v>
      </c>
      <c r="D62" s="4">
        <f>32670/1000</f>
        <v>32.67</v>
      </c>
      <c r="E62" s="4">
        <f t="shared" si="0"/>
        <v>10.052307692307693</v>
      </c>
    </row>
    <row r="63" spans="1:5" outlineLevel="2">
      <c r="A63" s="2" t="s">
        <v>103</v>
      </c>
      <c r="B63" s="3" t="s">
        <v>104</v>
      </c>
      <c r="C63" s="4">
        <f>325000/1000</f>
        <v>325</v>
      </c>
      <c r="D63" s="4">
        <f>32670/1000</f>
        <v>32.67</v>
      </c>
      <c r="E63" s="4">
        <f t="shared" si="0"/>
        <v>10.052307692307693</v>
      </c>
    </row>
    <row r="64" spans="1:5" outlineLevel="3">
      <c r="A64" s="5" t="s">
        <v>105</v>
      </c>
      <c r="B64" s="6" t="s">
        <v>106</v>
      </c>
      <c r="C64" s="7">
        <f>225000/1000</f>
        <v>225</v>
      </c>
      <c r="D64" s="7">
        <f>80/1000</f>
        <v>0.08</v>
      </c>
      <c r="E64" s="7">
        <f t="shared" si="0"/>
        <v>3.5555555555555556E-2</v>
      </c>
    </row>
    <row r="65" spans="1:5" outlineLevel="3">
      <c r="A65" s="5" t="s">
        <v>107</v>
      </c>
      <c r="B65" s="6" t="s">
        <v>106</v>
      </c>
      <c r="C65" s="7">
        <f>100000/1000</f>
        <v>100</v>
      </c>
      <c r="D65" s="7">
        <f>32590/1000</f>
        <v>32.590000000000003</v>
      </c>
      <c r="E65" s="7">
        <f t="shared" si="0"/>
        <v>32.590000000000003</v>
      </c>
    </row>
    <row r="66" spans="1:5">
      <c r="A66" s="2" t="s">
        <v>108</v>
      </c>
      <c r="B66" s="3" t="s">
        <v>109</v>
      </c>
      <c r="C66" s="4">
        <f>33387690.08/1000</f>
        <v>33387.69008</v>
      </c>
      <c r="D66" s="4">
        <f>3063830.27/1000</f>
        <v>3063.8302699999999</v>
      </c>
      <c r="E66" s="4">
        <f t="shared" si="0"/>
        <v>9.1765266260073055</v>
      </c>
    </row>
    <row r="67" spans="1:5" ht="38.25" outlineLevel="1">
      <c r="A67" s="2" t="s">
        <v>110</v>
      </c>
      <c r="B67" s="3" t="s">
        <v>111</v>
      </c>
      <c r="C67" s="4">
        <f>33387690.08/1000</f>
        <v>33387.69008</v>
      </c>
      <c r="D67" s="4">
        <f>3065247/1000</f>
        <v>3065.2469999999998</v>
      </c>
      <c r="E67" s="4">
        <f t="shared" si="0"/>
        <v>9.180769896495935</v>
      </c>
    </row>
    <row r="68" spans="1:5" ht="25.5" outlineLevel="2">
      <c r="A68" s="2" t="s">
        <v>112</v>
      </c>
      <c r="B68" s="3" t="s">
        <v>113</v>
      </c>
      <c r="C68" s="4">
        <f>11929800/1000</f>
        <v>11929.8</v>
      </c>
      <c r="D68" s="4">
        <f>2994927/1000</f>
        <v>2994.9270000000001</v>
      </c>
      <c r="E68" s="4">
        <f t="shared" si="0"/>
        <v>25.104586832972892</v>
      </c>
    </row>
    <row r="69" spans="1:5" ht="38.25" outlineLevel="3">
      <c r="A69" s="5" t="s">
        <v>114</v>
      </c>
      <c r="B69" s="6" t="s">
        <v>115</v>
      </c>
      <c r="C69" s="7">
        <f>11929800/1000</f>
        <v>11929.8</v>
      </c>
      <c r="D69" s="7">
        <f>2994927/1000</f>
        <v>2994.9270000000001</v>
      </c>
      <c r="E69" s="7">
        <f t="shared" si="0"/>
        <v>25.104586832972892</v>
      </c>
    </row>
    <row r="70" spans="1:5" ht="38.25" outlineLevel="2">
      <c r="A70" s="2" t="s">
        <v>116</v>
      </c>
      <c r="B70" s="3" t="s">
        <v>117</v>
      </c>
      <c r="C70" s="4">
        <f>4637780/1000</f>
        <v>4637.78</v>
      </c>
      <c r="D70" s="4">
        <v>0</v>
      </c>
      <c r="E70" s="4">
        <f t="shared" si="0"/>
        <v>0</v>
      </c>
    </row>
    <row r="71" spans="1:5" ht="25.5" outlineLevel="3">
      <c r="A71" s="5" t="s">
        <v>118</v>
      </c>
      <c r="B71" s="6" t="s">
        <v>119</v>
      </c>
      <c r="C71" s="7">
        <f>4637780/1000</f>
        <v>4637.78</v>
      </c>
      <c r="D71" s="7">
        <v>0</v>
      </c>
      <c r="E71" s="7">
        <f t="shared" si="0"/>
        <v>0</v>
      </c>
    </row>
    <row r="72" spans="1:5" ht="25.5" outlineLevel="2">
      <c r="A72" s="2" t="s">
        <v>120</v>
      </c>
      <c r="B72" s="3" t="s">
        <v>121</v>
      </c>
      <c r="C72" s="4">
        <f>270720/1000</f>
        <v>270.72000000000003</v>
      </c>
      <c r="D72" s="4">
        <f>70320/1000</f>
        <v>70.319999999999993</v>
      </c>
      <c r="E72" s="4">
        <f t="shared" si="0"/>
        <v>25.975177304964536</v>
      </c>
    </row>
    <row r="73" spans="1:5" ht="38.25" outlineLevel="3">
      <c r="A73" s="5" t="s">
        <v>122</v>
      </c>
      <c r="B73" s="6" t="s">
        <v>123</v>
      </c>
      <c r="C73" s="7">
        <f>3520/1000</f>
        <v>3.52</v>
      </c>
      <c r="D73" s="7">
        <f>3520/1000</f>
        <v>3.52</v>
      </c>
      <c r="E73" s="7">
        <f t="shared" si="0"/>
        <v>100</v>
      </c>
    </row>
    <row r="74" spans="1:5" ht="51" outlineLevel="3">
      <c r="A74" s="5" t="s">
        <v>124</v>
      </c>
      <c r="B74" s="6" t="s">
        <v>125</v>
      </c>
      <c r="C74" s="7">
        <f>267200/1000</f>
        <v>267.2</v>
      </c>
      <c r="D74" s="7">
        <f>66800/1000</f>
        <v>66.8</v>
      </c>
      <c r="E74" s="7">
        <f t="shared" si="0"/>
        <v>25</v>
      </c>
    </row>
    <row r="75" spans="1:5" outlineLevel="2">
      <c r="A75" s="2" t="s">
        <v>126</v>
      </c>
      <c r="B75" s="3" t="s">
        <v>127</v>
      </c>
      <c r="C75" s="4">
        <f>16549390.08/1000</f>
        <v>16549.390080000001</v>
      </c>
      <c r="D75" s="4">
        <v>0</v>
      </c>
      <c r="E75" s="4">
        <f t="shared" si="0"/>
        <v>0</v>
      </c>
    </row>
    <row r="76" spans="1:5" ht="25.5" outlineLevel="3">
      <c r="A76" s="5" t="s">
        <v>128</v>
      </c>
      <c r="B76" s="6" t="s">
        <v>129</v>
      </c>
      <c r="C76" s="7">
        <f>16549390.08/1000</f>
        <v>16549.390080000001</v>
      </c>
      <c r="D76" s="7">
        <v>0</v>
      </c>
      <c r="E76" s="7">
        <f t="shared" si="0"/>
        <v>0</v>
      </c>
    </row>
    <row r="77" spans="1:5" ht="51" outlineLevel="1">
      <c r="A77" s="2" t="s">
        <v>130</v>
      </c>
      <c r="B77" s="3" t="s">
        <v>131</v>
      </c>
      <c r="C77" s="4">
        <v>0</v>
      </c>
      <c r="D77" s="4">
        <f>-1416.73/1000</f>
        <v>-1.41673</v>
      </c>
      <c r="E77" s="4">
        <v>0</v>
      </c>
    </row>
    <row r="78" spans="1:5" ht="51" outlineLevel="2">
      <c r="A78" s="2" t="s">
        <v>132</v>
      </c>
      <c r="B78" s="3" t="s">
        <v>133</v>
      </c>
      <c r="C78" s="4">
        <v>0</v>
      </c>
      <c r="D78" s="4">
        <f>-1416.73/1000</f>
        <v>-1.41673</v>
      </c>
      <c r="E78" s="4">
        <v>0</v>
      </c>
    </row>
    <row r="79" spans="1:5" ht="63.75" outlineLevel="3">
      <c r="A79" s="5" t="s">
        <v>134</v>
      </c>
      <c r="B79" s="6" t="s">
        <v>135</v>
      </c>
      <c r="C79" s="7">
        <v>0</v>
      </c>
      <c r="D79" s="7">
        <f>-1416.73/1000</f>
        <v>-1.41673</v>
      </c>
      <c r="E79" s="7">
        <v>0</v>
      </c>
    </row>
    <row r="80" spans="1:5" ht="13.5">
      <c r="A80" s="10" t="s">
        <v>136</v>
      </c>
      <c r="B80" s="11"/>
      <c r="C80" s="12">
        <f>82131890.08/1000</f>
        <v>82131.890079999997</v>
      </c>
      <c r="D80" s="12">
        <f>10629704.88/1000</f>
        <v>10629.704880000001</v>
      </c>
      <c r="E80" s="12">
        <f t="shared" ref="E80" si="1">D80/C80*100</f>
        <v>12.942238233707043</v>
      </c>
    </row>
  </sheetData>
  <mergeCells count="6">
    <mergeCell ref="A9:D9"/>
    <mergeCell ref="A6:D6"/>
    <mergeCell ref="A8:D8"/>
    <mergeCell ref="D1:E1"/>
    <mergeCell ref="C5:E5"/>
    <mergeCell ref="A7:E7"/>
  </mergeCells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2020-08-12T12:29:39Z</cp:lastPrinted>
  <dcterms:created xsi:type="dcterms:W3CDTF">2020-08-11T12:48:52Z</dcterms:created>
  <dcterms:modified xsi:type="dcterms:W3CDTF">2020-08-12T12:29:41Z</dcterms:modified>
</cp:coreProperties>
</file>